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ecr.sharepoint.com/udh/UDH  GESTION DE FIRMAS/ORDINARIO/INDICE DE TRANSPARENCIA/"/>
    </mc:Choice>
  </mc:AlternateContent>
  <xr:revisionPtr revIDLastSave="45" documentId="8_{C86FA5C3-DABE-457D-9519-931CDF2EE45E}" xr6:coauthVersionLast="47" xr6:coauthVersionMax="47" xr10:uidLastSave="{15E88E55-C655-4017-B273-419C3FFD2166}"/>
  <bookViews>
    <workbookView xWindow="-108" yWindow="-108" windowWidth="23256" windowHeight="12456" firstSheet="1" activeTab="1" xr2:uid="{60BEC933-E9D5-4FD3-8566-2D41F6F4974B}"/>
  </bookViews>
  <sheets>
    <sheet name="Hoja1" sheetId="10" r:id="rId1"/>
    <sheet name="Planilla" sheetId="9" r:id="rId2"/>
  </sheets>
  <externalReferences>
    <externalReference r:id="rId3"/>
  </externalReferences>
  <definedNames>
    <definedName name="_xlnm._FilterDatabase" localSheetId="1" hidden="1">Planilla!$A$15:$Y$174</definedName>
  </definedNames>
  <calcPr calcId="191028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17" i="9" l="1"/>
  <c r="W77" i="9"/>
  <c r="X77" i="9"/>
  <c r="X110" i="9"/>
  <c r="X104" i="9"/>
  <c r="O150" i="9" l="1"/>
  <c r="O115" i="9" l="1"/>
  <c r="O16" i="9" l="1"/>
  <c r="N110" i="9" l="1"/>
  <c r="K110" i="9"/>
  <c r="N136" i="9" l="1"/>
  <c r="S110" i="9"/>
  <c r="Y110" i="9" s="1"/>
  <c r="Q94" i="9" l="1"/>
  <c r="N109" i="9" l="1"/>
  <c r="N68" i="9"/>
  <c r="Z132" i="9" l="1"/>
  <c r="Z130" i="9"/>
  <c r="Z131" i="9" s="1"/>
  <c r="N132" i="9" l="1"/>
  <c r="V96" i="9"/>
  <c r="N131" i="9" l="1"/>
  <c r="N114" i="9"/>
  <c r="N113" i="9"/>
  <c r="N101" i="9"/>
  <c r="K131" i="9"/>
  <c r="N172" i="9"/>
  <c r="N169" i="9"/>
  <c r="N142" i="9"/>
  <c r="N140" i="9"/>
  <c r="N126" i="9"/>
  <c r="N123" i="9"/>
  <c r="N122" i="9"/>
  <c r="N121" i="9"/>
  <c r="N111" i="9"/>
  <c r="K157" i="9" l="1"/>
  <c r="N164" i="9" l="1"/>
  <c r="N41" i="9"/>
  <c r="N152" i="9"/>
  <c r="N144" i="9"/>
  <c r="N138" i="9"/>
  <c r="N137" i="9"/>
  <c r="N135" i="9"/>
  <c r="N127" i="9"/>
  <c r="N116" i="9"/>
  <c r="N97" i="9"/>
  <c r="N96" i="9"/>
  <c r="N94" i="9"/>
  <c r="N89" i="9"/>
  <c r="N83" i="9"/>
  <c r="N79" i="9"/>
  <c r="N62" i="9"/>
  <c r="N58" i="9"/>
  <c r="N53" i="9"/>
  <c r="N51" i="9"/>
  <c r="N50" i="9"/>
  <c r="N39" i="9"/>
  <c r="N38" i="9"/>
  <c r="N31" i="9"/>
  <c r="N29" i="9"/>
  <c r="N26" i="9"/>
  <c r="K17" i="9" l="1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4" i="9"/>
  <c r="K42" i="9"/>
  <c r="K43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161" i="9"/>
  <c r="Y161" i="9" s="1"/>
  <c r="K60" i="9"/>
  <c r="K61" i="9"/>
  <c r="K62" i="9"/>
  <c r="K63" i="9"/>
  <c r="K64" i="9"/>
  <c r="Y64" i="9" s="1"/>
  <c r="X64" i="9" s="1"/>
  <c r="K65" i="9"/>
  <c r="K66" i="9"/>
  <c r="K67" i="9"/>
  <c r="K68" i="9"/>
  <c r="K69" i="9"/>
  <c r="K70" i="9"/>
  <c r="K71" i="9"/>
  <c r="K72" i="9"/>
  <c r="K73" i="9"/>
  <c r="K74" i="9"/>
  <c r="K75" i="9"/>
  <c r="K76" i="9"/>
  <c r="K104" i="9"/>
  <c r="K78" i="9"/>
  <c r="K79" i="9"/>
  <c r="K80" i="9"/>
  <c r="K81" i="9"/>
  <c r="K82" i="9"/>
  <c r="K83" i="9"/>
  <c r="K84" i="9"/>
  <c r="K85" i="9"/>
  <c r="K86" i="9"/>
  <c r="K87" i="9"/>
  <c r="K88" i="9"/>
  <c r="K141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50" i="9"/>
  <c r="K105" i="9"/>
  <c r="K106" i="9"/>
  <c r="K107" i="9"/>
  <c r="K108" i="9"/>
  <c r="K109" i="9"/>
  <c r="K111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2" i="9"/>
  <c r="K133" i="9"/>
  <c r="K134" i="9"/>
  <c r="K135" i="9"/>
  <c r="K136" i="9"/>
  <c r="K137" i="9"/>
  <c r="K138" i="9"/>
  <c r="K139" i="9"/>
  <c r="K140" i="9"/>
  <c r="K142" i="9"/>
  <c r="K143" i="9"/>
  <c r="K144" i="9"/>
  <c r="K145" i="9"/>
  <c r="K146" i="9"/>
  <c r="K147" i="9"/>
  <c r="K148" i="9"/>
  <c r="K149" i="9"/>
  <c r="K77" i="9"/>
  <c r="K151" i="9"/>
  <c r="K152" i="9"/>
  <c r="K153" i="9"/>
  <c r="K154" i="9"/>
  <c r="K155" i="9"/>
  <c r="K156" i="9"/>
  <c r="K158" i="9"/>
  <c r="K159" i="9"/>
  <c r="K160" i="9"/>
  <c r="K59" i="9"/>
  <c r="K41" i="9"/>
  <c r="K112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6" i="9"/>
  <c r="N59" i="9"/>
  <c r="N112" i="9"/>
  <c r="O121" i="9"/>
  <c r="Y112" i="9" l="1"/>
  <c r="Y59" i="9"/>
  <c r="Y136" i="9"/>
  <c r="V18" i="9"/>
  <c r="S96" i="9" l="1"/>
  <c r="O98" i="9"/>
  <c r="O75" i="9"/>
  <c r="O20" i="9" l="1"/>
  <c r="O27" i="9" l="1"/>
  <c r="N106" i="9" l="1"/>
  <c r="N168" i="9" l="1"/>
  <c r="N170" i="9"/>
  <c r="N22" i="9"/>
  <c r="N23" i="9"/>
  <c r="Y23" i="9" s="1"/>
  <c r="N24" i="9"/>
  <c r="N25" i="9"/>
  <c r="N105" i="9"/>
  <c r="Y105" i="9" s="1"/>
  <c r="N18" i="9"/>
  <c r="N20" i="9"/>
  <c r="Y20" i="9" s="1"/>
  <c r="N21" i="9"/>
  <c r="N16" i="9"/>
  <c r="Y16" i="9" s="1"/>
  <c r="Q54" i="9"/>
  <c r="O69" i="9" l="1"/>
  <c r="V47" i="9"/>
  <c r="S47" i="9"/>
  <c r="V79" i="9" l="1"/>
  <c r="V80" i="9"/>
  <c r="Q96" i="9"/>
  <c r="Y96" i="9" s="1"/>
  <c r="Q47" i="9"/>
  <c r="Q84" i="9"/>
  <c r="Q162" i="9"/>
  <c r="N47" i="9"/>
  <c r="N84" i="9"/>
  <c r="O158" i="9"/>
  <c r="O148" i="9"/>
  <c r="O99" i="9"/>
  <c r="Y84" i="9" l="1"/>
  <c r="Y47" i="9"/>
  <c r="Q79" i="9"/>
  <c r="Y79" i="9" s="1"/>
  <c r="V49" i="9"/>
  <c r="V24" i="9"/>
  <c r="Q24" i="9"/>
  <c r="Y24" i="9" s="1"/>
  <c r="O55" i="9" l="1"/>
  <c r="O153" i="9"/>
  <c r="N129" i="9" l="1"/>
  <c r="N66" i="9"/>
  <c r="Y66" i="9" s="1"/>
  <c r="V60" i="9" l="1"/>
  <c r="N60" i="9"/>
  <c r="Q68" i="9"/>
  <c r="Y68" i="9" s="1"/>
  <c r="Q60" i="9"/>
  <c r="Y60" i="9" l="1"/>
  <c r="X60" i="9" s="1"/>
  <c r="H93" i="9"/>
  <c r="V93" i="9"/>
  <c r="V32" i="9" l="1"/>
  <c r="V54" i="9"/>
  <c r="V30" i="9" l="1"/>
  <c r="S30" i="9"/>
  <c r="N30" i="9"/>
  <c r="V126" i="9"/>
  <c r="S126" i="9"/>
  <c r="N174" i="9"/>
  <c r="O173" i="9"/>
  <c r="N173" i="9"/>
  <c r="V37" i="9"/>
  <c r="Q37" i="9"/>
  <c r="N37" i="9"/>
  <c r="V172" i="9"/>
  <c r="Q172" i="9"/>
  <c r="V171" i="9"/>
  <c r="Q171" i="9"/>
  <c r="N171" i="9"/>
  <c r="V170" i="9"/>
  <c r="Q170" i="9"/>
  <c r="O170" i="9"/>
  <c r="V169" i="9"/>
  <c r="Q169" i="9"/>
  <c r="V168" i="9"/>
  <c r="Q168" i="9"/>
  <c r="S167" i="9"/>
  <c r="N167" i="9"/>
  <c r="V166" i="9"/>
  <c r="Q166" i="9"/>
  <c r="O166" i="9"/>
  <c r="N166" i="9"/>
  <c r="V164" i="9"/>
  <c r="Q164" i="9"/>
  <c r="V163" i="9"/>
  <c r="Q163" i="9"/>
  <c r="N163" i="9"/>
  <c r="V162" i="9"/>
  <c r="N162" i="9"/>
  <c r="O160" i="9"/>
  <c r="N160" i="9"/>
  <c r="V159" i="9"/>
  <c r="S159" i="9"/>
  <c r="N159" i="9"/>
  <c r="N158" i="9"/>
  <c r="Y158" i="9" s="1"/>
  <c r="N157" i="9"/>
  <c r="Y157" i="9" s="1"/>
  <c r="V156" i="9"/>
  <c r="Q156" i="9"/>
  <c r="N156" i="9"/>
  <c r="V104" i="9"/>
  <c r="Q104" i="9"/>
  <c r="N104" i="9"/>
  <c r="V130" i="9"/>
  <c r="S130" i="9"/>
  <c r="N130" i="9"/>
  <c r="N155" i="9"/>
  <c r="Y155" i="9" s="1"/>
  <c r="V154" i="9"/>
  <c r="S154" i="9"/>
  <c r="N154" i="9"/>
  <c r="V153" i="9"/>
  <c r="Q153" i="9"/>
  <c r="N153" i="9"/>
  <c r="V152" i="9"/>
  <c r="Q152" i="9"/>
  <c r="V151" i="9"/>
  <c r="Q151" i="9"/>
  <c r="N151" i="9"/>
  <c r="V150" i="9"/>
  <c r="Q150" i="9"/>
  <c r="N150" i="9"/>
  <c r="N149" i="9"/>
  <c r="Y149" i="9" s="1"/>
  <c r="V148" i="9"/>
  <c r="Q148" i="9"/>
  <c r="N148" i="9"/>
  <c r="V147" i="9"/>
  <c r="S147" i="9"/>
  <c r="O147" i="9"/>
  <c r="N147" i="9"/>
  <c r="V146" i="9"/>
  <c r="Q146" i="9"/>
  <c r="N146" i="9"/>
  <c r="N145" i="9"/>
  <c r="Y145" i="9" s="1"/>
  <c r="Q144" i="9"/>
  <c r="Y144" i="9" s="1"/>
  <c r="O143" i="9"/>
  <c r="N143" i="9"/>
  <c r="V142" i="9"/>
  <c r="S142" i="9"/>
  <c r="V29" i="9"/>
  <c r="Q29" i="9"/>
  <c r="V140" i="9"/>
  <c r="Q140" i="9"/>
  <c r="N139" i="9"/>
  <c r="Y139" i="9" s="1"/>
  <c r="N42" i="9"/>
  <c r="Y42" i="9" s="1"/>
  <c r="V138" i="9"/>
  <c r="Q138" i="9"/>
  <c r="Q137" i="9"/>
  <c r="Y137" i="9" s="1"/>
  <c r="V135" i="9"/>
  <c r="Q135" i="9"/>
  <c r="N134" i="9"/>
  <c r="Y134" i="9" s="1"/>
  <c r="V133" i="9"/>
  <c r="S133" i="9"/>
  <c r="N133" i="9"/>
  <c r="O132" i="9"/>
  <c r="Y132" i="9" s="1"/>
  <c r="V131" i="9"/>
  <c r="Q131" i="9"/>
  <c r="V17" i="9"/>
  <c r="S17" i="9"/>
  <c r="N17" i="9"/>
  <c r="V34" i="9"/>
  <c r="Q34" i="9"/>
  <c r="N34" i="9"/>
  <c r="V128" i="9"/>
  <c r="Q128" i="9"/>
  <c r="N128" i="9"/>
  <c r="V127" i="9"/>
  <c r="Q127" i="9"/>
  <c r="V41" i="9"/>
  <c r="S41" i="9"/>
  <c r="O125" i="9"/>
  <c r="N125" i="9"/>
  <c r="N124" i="9"/>
  <c r="Y124" i="9" s="1"/>
  <c r="V123" i="9"/>
  <c r="S123" i="9"/>
  <c r="V122" i="9"/>
  <c r="Q122" i="9"/>
  <c r="V121" i="9"/>
  <c r="Q121" i="9"/>
  <c r="V76" i="9"/>
  <c r="Q76" i="9"/>
  <c r="N76" i="9"/>
  <c r="N119" i="9"/>
  <c r="Y119" i="9" s="1"/>
  <c r="X119" i="9" s="1"/>
  <c r="V118" i="9"/>
  <c r="Q118" i="9"/>
  <c r="N118" i="9"/>
  <c r="V116" i="9"/>
  <c r="S116" i="9"/>
  <c r="N115" i="9"/>
  <c r="Y115" i="9" s="1"/>
  <c r="V114" i="9"/>
  <c r="Q114" i="9"/>
  <c r="O114" i="9"/>
  <c r="V113" i="9"/>
  <c r="S113" i="9"/>
  <c r="V111" i="9"/>
  <c r="Q111" i="9"/>
  <c r="O111" i="9"/>
  <c r="V109" i="9"/>
  <c r="Q109" i="9"/>
  <c r="N108" i="9"/>
  <c r="Y108" i="9" s="1"/>
  <c r="V107" i="9"/>
  <c r="Q107" i="9"/>
  <c r="N107" i="9"/>
  <c r="N19" i="9"/>
  <c r="Y19" i="9" s="1"/>
  <c r="V31" i="9"/>
  <c r="Q31" i="9"/>
  <c r="V103" i="9"/>
  <c r="S103" i="9"/>
  <c r="N103" i="9"/>
  <c r="V102" i="9"/>
  <c r="Q102" i="9"/>
  <c r="O102" i="9"/>
  <c r="N102" i="9"/>
  <c r="V83" i="9"/>
  <c r="Q83" i="9"/>
  <c r="V129" i="9"/>
  <c r="S129" i="9"/>
  <c r="V101" i="9"/>
  <c r="Q101" i="9"/>
  <c r="O101" i="9"/>
  <c r="N100" i="9"/>
  <c r="Y100" i="9" s="1"/>
  <c r="V99" i="9"/>
  <c r="Q99" i="9"/>
  <c r="N99" i="9"/>
  <c r="V98" i="9"/>
  <c r="Q98" i="9"/>
  <c r="N98" i="9"/>
  <c r="V97" i="9"/>
  <c r="Q97" i="9"/>
  <c r="V95" i="9"/>
  <c r="Q95" i="9"/>
  <c r="N95" i="9"/>
  <c r="V94" i="9"/>
  <c r="Y94" i="9" s="1"/>
  <c r="Q93" i="9"/>
  <c r="N93" i="9"/>
  <c r="N92" i="9"/>
  <c r="Y92" i="9" s="1"/>
  <c r="X92" i="9" s="1"/>
  <c r="N91" i="9"/>
  <c r="Y91" i="9" s="1"/>
  <c r="N90" i="9"/>
  <c r="Y90" i="9" s="1"/>
  <c r="V89" i="9"/>
  <c r="Q89" i="9"/>
  <c r="V141" i="9"/>
  <c r="S141" i="9"/>
  <c r="N141" i="9"/>
  <c r="N88" i="9"/>
  <c r="Y88" i="9" s="1"/>
  <c r="V87" i="9"/>
  <c r="Q87" i="9"/>
  <c r="N87" i="9"/>
  <c r="V86" i="9"/>
  <c r="S86" i="9"/>
  <c r="N86" i="9"/>
  <c r="N85" i="9"/>
  <c r="Y85" i="9" s="1"/>
  <c r="V117" i="9"/>
  <c r="Q117" i="9"/>
  <c r="N117" i="9"/>
  <c r="N82" i="9"/>
  <c r="Y82" i="9" s="1"/>
  <c r="V81" i="9"/>
  <c r="Q81" i="9"/>
  <c r="O81" i="9"/>
  <c r="N81" i="9"/>
  <c r="S80" i="9"/>
  <c r="N80" i="9"/>
  <c r="Q78" i="9"/>
  <c r="N78" i="9"/>
  <c r="V106" i="9"/>
  <c r="Q106" i="9"/>
  <c r="V77" i="9"/>
  <c r="Q77" i="9"/>
  <c r="N77" i="9"/>
  <c r="N75" i="9"/>
  <c r="Y75" i="9" s="1"/>
  <c r="V74" i="9"/>
  <c r="Q74" i="9"/>
  <c r="N74" i="9"/>
  <c r="V73" i="9"/>
  <c r="Q73" i="9"/>
  <c r="N73" i="9"/>
  <c r="V72" i="9"/>
  <c r="Q72" i="9"/>
  <c r="N72" i="9"/>
  <c r="V71" i="9"/>
  <c r="S71" i="9"/>
  <c r="N71" i="9"/>
  <c r="V70" i="9"/>
  <c r="Q70" i="9"/>
  <c r="O70" i="9"/>
  <c r="N70" i="9"/>
  <c r="N69" i="9"/>
  <c r="Y69" i="9" s="1"/>
  <c r="V67" i="9"/>
  <c r="Q67" i="9"/>
  <c r="O67" i="9"/>
  <c r="N67" i="9"/>
  <c r="S65" i="9"/>
  <c r="N65" i="9"/>
  <c r="N63" i="9"/>
  <c r="Y63" i="9" s="1"/>
  <c r="V62" i="9"/>
  <c r="S62" i="9"/>
  <c r="V58" i="9"/>
  <c r="Q58" i="9"/>
  <c r="V57" i="9"/>
  <c r="Q57" i="9"/>
  <c r="O57" i="9"/>
  <c r="N57" i="9"/>
  <c r="V56" i="9"/>
  <c r="Q56" i="9"/>
  <c r="N56" i="9"/>
  <c r="N55" i="9"/>
  <c r="Y55" i="9" s="1"/>
  <c r="N54" i="9"/>
  <c r="Y54" i="9" s="1"/>
  <c r="V53" i="9"/>
  <c r="Q53" i="9"/>
  <c r="N52" i="9"/>
  <c r="Y52" i="9" s="1"/>
  <c r="V51" i="9"/>
  <c r="Q51" i="9"/>
  <c r="O51" i="9"/>
  <c r="V165" i="9"/>
  <c r="Q165" i="9"/>
  <c r="N165" i="9"/>
  <c r="V50" i="9"/>
  <c r="Q50" i="9"/>
  <c r="N48" i="9"/>
  <c r="Y48" i="9" s="1"/>
  <c r="Q49" i="9"/>
  <c r="N49" i="9"/>
  <c r="V45" i="9"/>
  <c r="S45" i="9"/>
  <c r="N45" i="9"/>
  <c r="N120" i="9"/>
  <c r="Y120" i="9" s="1"/>
  <c r="V43" i="9"/>
  <c r="Q43" i="9"/>
  <c r="N43" i="9"/>
  <c r="Q44" i="9"/>
  <c r="N44" i="9"/>
  <c r="V40" i="9"/>
  <c r="Q40" i="9"/>
  <c r="N40" i="9"/>
  <c r="V39" i="9"/>
  <c r="Q39" i="9"/>
  <c r="V38" i="9"/>
  <c r="S38" i="9"/>
  <c r="N36" i="9"/>
  <c r="Y36" i="9" s="1"/>
  <c r="V35" i="9"/>
  <c r="Q35" i="9"/>
  <c r="N35" i="9"/>
  <c r="V61" i="9"/>
  <c r="Q61" i="9"/>
  <c r="N61" i="9"/>
  <c r="V33" i="9"/>
  <c r="Q33" i="9"/>
  <c r="N33" i="9"/>
  <c r="Q32" i="9"/>
  <c r="N32" i="9"/>
  <c r="V46" i="9"/>
  <c r="Q46" i="9"/>
  <c r="N46" i="9"/>
  <c r="N28" i="9"/>
  <c r="Y28" i="9" s="1"/>
  <c r="N27" i="9"/>
  <c r="Y27" i="9" s="1"/>
  <c r="Q26" i="9"/>
  <c r="Y26" i="9" s="1"/>
  <c r="V25" i="9"/>
  <c r="Q25" i="9"/>
  <c r="V22" i="9"/>
  <c r="Q22" i="9"/>
  <c r="O22" i="9"/>
  <c r="V21" i="9"/>
  <c r="Q21" i="9"/>
  <c r="O21" i="9"/>
  <c r="Q18" i="9"/>
  <c r="Y18" i="9" s="1"/>
  <c r="Y44" i="9" l="1"/>
  <c r="Y80" i="9"/>
  <c r="Y97" i="9"/>
  <c r="X97" i="9" s="1"/>
  <c r="Y31" i="9"/>
  <c r="X31" i="9" s="1"/>
  <c r="Y135" i="9"/>
  <c r="X135" i="9" s="1"/>
  <c r="Y125" i="9"/>
  <c r="Y143" i="9"/>
  <c r="Y50" i="9"/>
  <c r="Y127" i="9"/>
  <c r="Y129" i="9"/>
  <c r="Y93" i="9"/>
  <c r="Y116" i="9"/>
  <c r="Y21" i="9"/>
  <c r="Y65" i="9"/>
  <c r="Y78" i="9"/>
  <c r="Y51" i="9"/>
  <c r="Y101" i="9"/>
  <c r="Y111" i="9"/>
  <c r="Y160" i="9"/>
  <c r="Y113" i="9"/>
  <c r="Y67" i="9"/>
  <c r="Y102" i="9"/>
  <c r="Y76" i="9"/>
  <c r="Y128" i="9"/>
  <c r="Y151" i="9"/>
  <c r="Y154" i="9"/>
  <c r="Y38" i="9"/>
  <c r="Y49" i="9"/>
  <c r="Y58" i="9"/>
  <c r="Y71" i="9"/>
  <c r="Y77" i="9"/>
  <c r="Y131" i="9"/>
  <c r="Y29" i="9"/>
  <c r="Y146" i="9"/>
  <c r="Y148" i="9"/>
  <c r="Y72" i="9"/>
  <c r="Y106" i="9"/>
  <c r="Y103" i="9"/>
  <c r="X103" i="9" s="1"/>
  <c r="Y118" i="9"/>
  <c r="Y41" i="9"/>
  <c r="Y133" i="9"/>
  <c r="Y130" i="9"/>
  <c r="Y25" i="9"/>
  <c r="Y32" i="9"/>
  <c r="Y35" i="9"/>
  <c r="Y40" i="9"/>
  <c r="Y53" i="9"/>
  <c r="Y74" i="9"/>
  <c r="Y89" i="9"/>
  <c r="Y95" i="9"/>
  <c r="Y99" i="9"/>
  <c r="Y122" i="9"/>
  <c r="Y150" i="9"/>
  <c r="Y153" i="9"/>
  <c r="Y37" i="9"/>
  <c r="Y30" i="9"/>
  <c r="Y46" i="9"/>
  <c r="Y61" i="9"/>
  <c r="Y43" i="9"/>
  <c r="Y56" i="9"/>
  <c r="Y81" i="9"/>
  <c r="Y141" i="9"/>
  <c r="Y98" i="9"/>
  <c r="Y156" i="9"/>
  <c r="Y22" i="9"/>
  <c r="Y39" i="9"/>
  <c r="Y62" i="9"/>
  <c r="Y86" i="9"/>
  <c r="Y107" i="9"/>
  <c r="Y121" i="9"/>
  <c r="Y34" i="9"/>
  <c r="Y138" i="9"/>
  <c r="Y142" i="9"/>
  <c r="Y152" i="9"/>
  <c r="Y126" i="9"/>
  <c r="Y57" i="9"/>
  <c r="Y70" i="9"/>
  <c r="Y147" i="9"/>
  <c r="Y45" i="9"/>
  <c r="Y87" i="9"/>
  <c r="Y83" i="9"/>
  <c r="Y17" i="9"/>
  <c r="Y33" i="9"/>
  <c r="Y73" i="9"/>
  <c r="Y117" i="9"/>
  <c r="Y109" i="9"/>
  <c r="Y114" i="9"/>
  <c r="Y123" i="9"/>
  <c r="Y140" i="9"/>
  <c r="X140" i="9" s="1"/>
  <c r="Y104" i="9"/>
  <c r="Y159" i="9"/>
  <c r="Y162" i="9"/>
  <c r="Y165" i="9"/>
  <c r="Y166" i="9"/>
  <c r="Y174" i="9"/>
  <c r="Y170" i="9"/>
  <c r="Y163" i="9"/>
  <c r="Y164" i="9"/>
  <c r="Y168" i="9"/>
  <c r="Y169" i="9"/>
  <c r="Y171" i="9"/>
  <c r="Y172" i="9"/>
  <c r="Y167" i="9"/>
  <c r="Y173" i="9"/>
  <c r="X45" i="9" l="1"/>
  <c r="Z94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tc={495F9F3D-80CB-4CBF-B4E2-6D8F4173995B}</author>
    <author>Tatiana Castro Vindas</author>
  </authors>
  <commentList>
    <comment ref="W19" authorId="0" shapeId="0" xr:uid="{495F9F3D-80CB-4CBF-B4E2-6D8F4173995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Creado como mecanismo de la Administración Pública para respetar el patrimonio salarial de los servidores que ingresaron al Régimen de Servicio Civil durante la vigencia del Decreto N° 25592-MP, su aplicación se realiza con base en el oficio DG-484-2003 y al informe IT-NT-035-2003 suscritos por la Dirección General de Servicio Civil.</t>
      </text>
    </comment>
    <comment ref="N147" authorId="1" shapeId="0" xr:uid="{E93D14BD-333C-4A8D-A9FC-15CFFBB586D8}">
      <text>
        <r>
          <rPr>
            <sz val="9"/>
            <color indexed="81"/>
            <rFont val="Tahoma"/>
            <family val="2"/>
          </rPr>
          <t xml:space="preserve">
Profesional en Informática 1B</t>
        </r>
      </text>
    </comment>
  </commentList>
</comments>
</file>

<file path=xl/sharedStrings.xml><?xml version="1.0" encoding="utf-8"?>
<sst xmlns="http://schemas.openxmlformats.org/spreadsheetml/2006/main" count="970" uniqueCount="272">
  <si>
    <t>N°</t>
  </si>
  <si>
    <t>Programa Presupuestario</t>
  </si>
  <si>
    <t xml:space="preserve"> No. Puesto</t>
  </si>
  <si>
    <t>Clase</t>
  </si>
  <si>
    <t>Especialidad</t>
  </si>
  <si>
    <t>Salario Base</t>
  </si>
  <si>
    <t>Valor Anualidad 2018</t>
  </si>
  <si>
    <t>N° Anualidades acumuladas al 2018</t>
  </si>
  <si>
    <t>Monto Anualidades Acumuladas 2018</t>
  </si>
  <si>
    <t>Monto Disponibilidad Monto Fijo</t>
  </si>
  <si>
    <t>Quinquenio</t>
  </si>
  <si>
    <t>Puntos Carrera Profesional</t>
  </si>
  <si>
    <t>Monto Carrera Profesional</t>
  </si>
  <si>
    <t>Otros Sobresueldos</t>
  </si>
  <si>
    <t>Otros</t>
  </si>
  <si>
    <t>Salario Mensual</t>
  </si>
  <si>
    <t>Propiedad</t>
  </si>
  <si>
    <t>SERVICIOS GENERALES</t>
  </si>
  <si>
    <t>100 REMUNERACIONES GESTION ADMINISTRATIVA</t>
  </si>
  <si>
    <t>504448</t>
  </si>
  <si>
    <t>Operador de Maquinaria de Servicio Civil 2</t>
  </si>
  <si>
    <t>No aplica</t>
  </si>
  <si>
    <t>NORMALIZACION Y ASESORIA</t>
  </si>
  <si>
    <t>200 REMUNERACIONES GESTION DEL RIESGO</t>
  </si>
  <si>
    <t>502744</t>
  </si>
  <si>
    <t>Profesional de Servicio Civil 3</t>
  </si>
  <si>
    <t>GESTION DE OPERACIONES</t>
  </si>
  <si>
    <t>504495</t>
  </si>
  <si>
    <t>INVESTIGACION Y ANALISIS DEL RIESGO</t>
  </si>
  <si>
    <t>504539</t>
  </si>
  <si>
    <t>Profesional de Servicio Civil 1, Grupo A</t>
  </si>
  <si>
    <t>Interino</t>
  </si>
  <si>
    <t>DIRECCION EJECUTIVA</t>
  </si>
  <si>
    <t>Secretario de Servicio Civil 1</t>
  </si>
  <si>
    <t>Profesional de Servicio Civil 1, Grupo B</t>
  </si>
  <si>
    <t>GESTION DE PROCESOS DE RECONSTRUCCION</t>
  </si>
  <si>
    <t>502759</t>
  </si>
  <si>
    <t>504507</t>
  </si>
  <si>
    <t>PROVEEDURIA</t>
  </si>
  <si>
    <t>502766</t>
  </si>
  <si>
    <t>504480</t>
  </si>
  <si>
    <t>Profesional Jefe de Servicio Civil 2</t>
  </si>
  <si>
    <t>Trabajo Social</t>
  </si>
  <si>
    <t>RECURSOS FINANCIEROS</t>
  </si>
  <si>
    <t>Profesional de Servicio Civil 2</t>
  </si>
  <si>
    <t>PRESIDENCIA EJECUTIVA</t>
  </si>
  <si>
    <t>504498</t>
  </si>
  <si>
    <t>Oficinista de Servicio Civil 2</t>
  </si>
  <si>
    <t>Labores Varias de Oficina</t>
  </si>
  <si>
    <t>504517</t>
  </si>
  <si>
    <t>504545</t>
  </si>
  <si>
    <t>Contabilidad</t>
  </si>
  <si>
    <t>AUDITORIA</t>
  </si>
  <si>
    <t>100 AUDITORIA</t>
  </si>
  <si>
    <t>504484</t>
  </si>
  <si>
    <t>DESARROLLO ESTRATEGICO</t>
  </si>
  <si>
    <t>504451</t>
  </si>
  <si>
    <t>CONTRALORIA DE SERVICIOS</t>
  </si>
  <si>
    <t>504454</t>
  </si>
  <si>
    <t>Profesional Jefe de Servicio Civil 1</t>
  </si>
  <si>
    <t>504488</t>
  </si>
  <si>
    <t>Ascenso Interino</t>
  </si>
  <si>
    <t>504491</t>
  </si>
  <si>
    <t>504537</t>
  </si>
  <si>
    <t>502752</t>
  </si>
  <si>
    <t xml:space="preserve">Profesional de Servicio Civil 2 </t>
  </si>
  <si>
    <t>504447</t>
  </si>
  <si>
    <t>504535</t>
  </si>
  <si>
    <t>504536</t>
  </si>
  <si>
    <t>504522</t>
  </si>
  <si>
    <t>Trabajador Calificado de Servicio Civil 2</t>
  </si>
  <si>
    <t>502769</t>
  </si>
  <si>
    <t>380108</t>
  </si>
  <si>
    <t>Auditora</t>
  </si>
  <si>
    <t>502791</t>
  </si>
  <si>
    <t>502786</t>
  </si>
  <si>
    <t>Derecho</t>
  </si>
  <si>
    <t>504525</t>
  </si>
  <si>
    <t>Trabajador Calificado de Servicio Civil 1</t>
  </si>
  <si>
    <t>DESARROLLO HUMANO</t>
  </si>
  <si>
    <t>502770</t>
  </si>
  <si>
    <t>504508</t>
  </si>
  <si>
    <t>502740</t>
  </si>
  <si>
    <t>502790</t>
  </si>
  <si>
    <t>502757</t>
  </si>
  <si>
    <t>504516</t>
  </si>
  <si>
    <t>Conductor de Servicio Civil 2</t>
  </si>
  <si>
    <t>502781</t>
  </si>
  <si>
    <t>502758</t>
  </si>
  <si>
    <t>RELACIONES INTERNACIONALES Y COOPERACION</t>
  </si>
  <si>
    <t>504457</t>
  </si>
  <si>
    <t>502789</t>
  </si>
  <si>
    <t>502753</t>
  </si>
  <si>
    <t>504515</t>
  </si>
  <si>
    <t>TECNOLOGIAS DE INFORMACION</t>
  </si>
  <si>
    <t>504526</t>
  </si>
  <si>
    <t>DIRECCION DE GESTION DEL RIESGO</t>
  </si>
  <si>
    <t>502762</t>
  </si>
  <si>
    <t>502761</t>
  </si>
  <si>
    <t>502774</t>
  </si>
  <si>
    <t>504514</t>
  </si>
  <si>
    <t>Profesional Jefe de Servicio Civil 3</t>
  </si>
  <si>
    <t>ASESORIA LEGAL</t>
  </si>
  <si>
    <t>504468</t>
  </si>
  <si>
    <t>504460</t>
  </si>
  <si>
    <t>504533</t>
  </si>
  <si>
    <t>PLANIFICACION</t>
  </si>
  <si>
    <t>504530</t>
  </si>
  <si>
    <t>502772</t>
  </si>
  <si>
    <t>Oficinista de Servicio Civil 1</t>
  </si>
  <si>
    <t>504459</t>
  </si>
  <si>
    <t>504511</t>
  </si>
  <si>
    <t>504501</t>
  </si>
  <si>
    <t>504458</t>
  </si>
  <si>
    <t>504440</t>
  </si>
  <si>
    <t>504492</t>
  </si>
  <si>
    <t>504502</t>
  </si>
  <si>
    <t>Secretario de Servicio Civil 2</t>
  </si>
  <si>
    <t>504446</t>
  </si>
  <si>
    <t>504437</t>
  </si>
  <si>
    <t>504497</t>
  </si>
  <si>
    <t>502754</t>
  </si>
  <si>
    <t>NT</t>
  </si>
  <si>
    <t>502742</t>
  </si>
  <si>
    <t>DIRECCION GESTION ADMINISTRATIVA</t>
  </si>
  <si>
    <t>504477</t>
  </si>
  <si>
    <t>502779</t>
  </si>
  <si>
    <t>502771</t>
  </si>
  <si>
    <t>Periodismo</t>
  </si>
  <si>
    <t>504496</t>
  </si>
  <si>
    <t>504473</t>
  </si>
  <si>
    <t>504534</t>
  </si>
  <si>
    <t>504436</t>
  </si>
  <si>
    <t>504493</t>
  </si>
  <si>
    <t>502747</t>
  </si>
  <si>
    <t>502776</t>
  </si>
  <si>
    <t>502785</t>
  </si>
  <si>
    <t>504532</t>
  </si>
  <si>
    <t>504475</t>
  </si>
  <si>
    <t>502787</t>
  </si>
  <si>
    <t>504528</t>
  </si>
  <si>
    <t>502745</t>
  </si>
  <si>
    <t>504438</t>
  </si>
  <si>
    <t>502751</t>
  </si>
  <si>
    <t>504456</t>
  </si>
  <si>
    <t>504462</t>
  </si>
  <si>
    <t>504478</t>
  </si>
  <si>
    <t>504471</t>
  </si>
  <si>
    <t>504520</t>
  </si>
  <si>
    <t>502743</t>
  </si>
  <si>
    <t>504482</t>
  </si>
  <si>
    <t>502748</t>
  </si>
  <si>
    <t>504469</t>
  </si>
  <si>
    <t>504527</t>
  </si>
  <si>
    <t>502765</t>
  </si>
  <si>
    <t>502775</t>
  </si>
  <si>
    <t>Salud, Seguridad e Higiene Ocupacional</t>
  </si>
  <si>
    <t>504450</t>
  </si>
  <si>
    <t>504476</t>
  </si>
  <si>
    <t>504543</t>
  </si>
  <si>
    <t>502780</t>
  </si>
  <si>
    <t>502767</t>
  </si>
  <si>
    <t>504461</t>
  </si>
  <si>
    <t>504445</t>
  </si>
  <si>
    <t>Confianza</t>
  </si>
  <si>
    <t>DIRECCION GESTION DEL RIESGO</t>
  </si>
  <si>
    <t>504474</t>
  </si>
  <si>
    <t>504442</t>
  </si>
  <si>
    <t>Conductor de Servicio Civil 1</t>
  </si>
  <si>
    <t>504512</t>
  </si>
  <si>
    <t>502782</t>
  </si>
  <si>
    <t>504500</t>
  </si>
  <si>
    <t>502749</t>
  </si>
  <si>
    <t>502784</t>
  </si>
  <si>
    <t>380109</t>
  </si>
  <si>
    <t>Director Ejecutivo</t>
  </si>
  <si>
    <t>502764</t>
  </si>
  <si>
    <t>504470</t>
  </si>
  <si>
    <t>502763</t>
  </si>
  <si>
    <t>504542</t>
  </si>
  <si>
    <t>504453</t>
  </si>
  <si>
    <t>504467</t>
  </si>
  <si>
    <t>504544</t>
  </si>
  <si>
    <t>502746</t>
  </si>
  <si>
    <t>502741</t>
  </si>
  <si>
    <t>504538</t>
  </si>
  <si>
    <t>504465</t>
  </si>
  <si>
    <t>504531</t>
  </si>
  <si>
    <t>504541</t>
  </si>
  <si>
    <t>504463</t>
  </si>
  <si>
    <t>504489</t>
  </si>
  <si>
    <t>502739</t>
  </si>
  <si>
    <t>502755</t>
  </si>
  <si>
    <t>504504</t>
  </si>
  <si>
    <t>No tiene</t>
  </si>
  <si>
    <t>380422</t>
  </si>
  <si>
    <t>Presidente</t>
  </si>
  <si>
    <t>504479</t>
  </si>
  <si>
    <t>502756</t>
  </si>
  <si>
    <t>504472</t>
  </si>
  <si>
    <t>504443</t>
  </si>
  <si>
    <t>504485</t>
  </si>
  <si>
    <t>504503</t>
  </si>
  <si>
    <t>504524</t>
  </si>
  <si>
    <t>504449</t>
  </si>
  <si>
    <t>504452</t>
  </si>
  <si>
    <t>504464</t>
  </si>
  <si>
    <t>504455</t>
  </si>
  <si>
    <t>502777</t>
  </si>
  <si>
    <t>504486</t>
  </si>
  <si>
    <t>Forestal</t>
  </si>
  <si>
    <t>502750</t>
  </si>
  <si>
    <t>504505</t>
  </si>
  <si>
    <t>504466</t>
  </si>
  <si>
    <t>502788</t>
  </si>
  <si>
    <t>502768</t>
  </si>
  <si>
    <t>504487</t>
  </si>
  <si>
    <t>502778</t>
  </si>
  <si>
    <t>504444</t>
  </si>
  <si>
    <t>504494</t>
  </si>
  <si>
    <t>504490</t>
  </si>
  <si>
    <t>AuditorIa</t>
  </si>
  <si>
    <t>COMUNICACION INSTITUCIONAL</t>
  </si>
  <si>
    <t>Administración</t>
  </si>
  <si>
    <t>Gestión en Desastres</t>
  </si>
  <si>
    <t>Auditoria</t>
  </si>
  <si>
    <t>Médico General G1</t>
  </si>
  <si>
    <t>Bibliotecología</t>
  </si>
  <si>
    <t>Gestión Desastres</t>
  </si>
  <si>
    <t>Cooperación Internacional</t>
  </si>
  <si>
    <t>Ingeniería Civil</t>
  </si>
  <si>
    <t>Misceláneo de Servicio Civil 1</t>
  </si>
  <si>
    <t>Labores Básicas de Mantenimiento</t>
  </si>
  <si>
    <t>Monto Dedicación Exclusiva</t>
  </si>
  <si>
    <t>Monto Prohibición</t>
  </si>
  <si>
    <t>Condición de nombramiento</t>
  </si>
  <si>
    <t>Ubicación</t>
  </si>
  <si>
    <t>Porcentaje Dedicación Exclusiva</t>
  </si>
  <si>
    <t>Porcentaje Prohibición</t>
  </si>
  <si>
    <t>Sociología</t>
  </si>
  <si>
    <t>Geografía</t>
  </si>
  <si>
    <t>Planificación</t>
  </si>
  <si>
    <t>Técnico de Servicio Civil 2</t>
  </si>
  <si>
    <t>Operación de Radio</t>
  </si>
  <si>
    <t>Técnico de Servicio Civil 3</t>
  </si>
  <si>
    <t>Ingeniería Industrial</t>
  </si>
  <si>
    <t>Construcción Civil</t>
  </si>
  <si>
    <t>Administración de Recursos Humanos</t>
  </si>
  <si>
    <t>Geología</t>
  </si>
  <si>
    <t>Mecánica</t>
  </si>
  <si>
    <t>Técnico de Servicio Civil 1</t>
  </si>
  <si>
    <t>Técnico en Informática 1</t>
  </si>
  <si>
    <t>Digitación</t>
  </si>
  <si>
    <t>Profesional en Informática 1, Grupo C</t>
  </si>
  <si>
    <t>Informática y Computación</t>
  </si>
  <si>
    <t>Electrónica</t>
  </si>
  <si>
    <t>Administración Pública</t>
  </si>
  <si>
    <t>Profesional en Informática 1 B</t>
  </si>
  <si>
    <t>Divulgación</t>
  </si>
  <si>
    <t>Psicología</t>
  </si>
  <si>
    <t>Misceláneo de Servicio Civil 2</t>
  </si>
  <si>
    <t>Servicios Básicos</t>
  </si>
  <si>
    <t>Archivística</t>
  </si>
  <si>
    <t>Recepción</t>
  </si>
  <si>
    <t>Director Gestión de Desastres</t>
  </si>
  <si>
    <t>Profesional Jefe en informática 1, Grupo B</t>
  </si>
  <si>
    <t>Profesional en Informática 2</t>
  </si>
  <si>
    <t>.</t>
  </si>
  <si>
    <t>Valor Anualidad despues Ley 9635</t>
  </si>
  <si>
    <t>SUPLENCIA</t>
  </si>
  <si>
    <t>Monto Anualidades 2019-2020-2021-2022</t>
  </si>
  <si>
    <t>Total Anualidades 2019-2020-2021-2020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</si>
</sst>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8">
    <xf numFmtId="0" fontId="0" fillId="0" borderId="0" xfId="0"/>
    <xf numFmtId="9" fontId="3" fillId="0" borderId="1" xfId="1" applyFont="1" applyFill="1" applyBorder="1" applyAlignment="1">
      <alignment horizontal="center" vertical="center" wrapText="1"/>
    </xf>
    <xf numFmtId="43" fontId="3" fillId="0" borderId="1" xfId="2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vertical="center" wrapText="1"/>
    </xf>
    <xf numFmtId="43" fontId="4" fillId="0" borderId="1" xfId="2" applyFont="1" applyFill="1" applyBorder="1" applyAlignment="1">
      <alignment horizontal="center" vertical="center" wrapText="1"/>
    </xf>
    <xf numFmtId="9" fontId="3" fillId="0" borderId="4" xfId="1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vertical="center" wrapText="1"/>
    </xf>
    <xf numFmtId="43" fontId="4" fillId="0" borderId="1" xfId="2" applyFont="1" applyFill="1" applyBorder="1" applyAlignment="1">
      <alignment horizontal="center" wrapText="1"/>
    </xf>
    <xf numFmtId="43" fontId="3" fillId="0" borderId="1" xfId="2" applyFont="1" applyFill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0" fillId="0" borderId="0" xfId="2" applyFont="1" applyFill="1" applyAlignment="1">
      <alignment vertical="center" wrapText="1"/>
    </xf>
    <xf numFmtId="43" fontId="6" fillId="0" borderId="0" xfId="2" applyFont="1" applyFill="1" applyAlignment="1">
      <alignment vertical="center" wrapText="1"/>
    </xf>
    <xf numFmtId="43" fontId="3" fillId="0" borderId="15" xfId="2" applyFont="1" applyFill="1" applyBorder="1" applyAlignment="1">
      <alignment horizontal="center" vertical="center" wrapText="1"/>
    </xf>
    <xf numFmtId="43" fontId="0" fillId="0" borderId="15" xfId="2" applyFont="1" applyFill="1" applyBorder="1" applyAlignment="1">
      <alignment vertical="center" wrapText="1"/>
    </xf>
    <xf numFmtId="43" fontId="10" fillId="0" borderId="0" xfId="2" applyFont="1" applyFill="1" applyAlignment="1">
      <alignment vertical="center" wrapText="1"/>
    </xf>
    <xf numFmtId="43" fontId="0" fillId="0" borderId="1" xfId="2" applyFont="1" applyFill="1" applyBorder="1" applyAlignment="1">
      <alignment vertical="center" wrapText="1"/>
    </xf>
    <xf numFmtId="43" fontId="3" fillId="0" borderId="0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9" fontId="0" fillId="0" borderId="0" xfId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3" fontId="4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9" fontId="1" fillId="0" borderId="17" xfId="1" applyFont="1" applyFill="1" applyBorder="1" applyAlignment="1">
      <alignment horizontal="center" vertical="center" wrapText="1"/>
    </xf>
    <xf numFmtId="43" fontId="1" fillId="0" borderId="17" xfId="2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3" fontId="3" fillId="0" borderId="4" xfId="2" applyFont="1" applyFill="1" applyBorder="1" applyAlignment="1">
      <alignment horizontal="center" vertical="center" wrapText="1"/>
    </xf>
  </cellXfs>
  <cellStyles count="4">
    <cellStyle name="Millares" xfId="2" builtinId="3"/>
    <cellStyle name="Millares 2" xfId="3" xr:uid="{A31E4D19-8B9C-4040-9987-5CB8E0E05216}"/>
    <cellStyle name="Normal" xfId="0" builtinId="0"/>
    <cellStyle name="Porcentaje" xfId="1" builtinId="5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104</xdr:row>
      <xdr:rowOff>0</xdr:rowOff>
    </xdr:from>
    <xdr:to>
      <xdr:col>22</xdr:col>
      <xdr:colOff>304800</xdr:colOff>
      <xdr:row>104</xdr:row>
      <xdr:rowOff>325755</xdr:rowOff>
    </xdr:to>
    <xdr:sp macro="" textlink="">
      <xdr:nvSpPr>
        <xdr:cNvPr id="5173" name="avatar">
          <a:extLst>
            <a:ext uri="{FF2B5EF4-FFF2-40B4-BE49-F238E27FC236}">
              <a16:creationId xmlns:a16="http://schemas.microsoft.com/office/drawing/2014/main" id="{D3918718-A70E-AFCD-FD80-F2402C7D2DCE}"/>
            </a:ext>
          </a:extLst>
        </xdr:cNvPr>
        <xdr:cNvSpPr>
          <a:spLocks noChangeAspect="1" noChangeArrowheads="1"/>
        </xdr:cNvSpPr>
      </xdr:nvSpPr>
      <xdr:spPr bwMode="auto">
        <a:xfrm>
          <a:off x="32857440" y="3417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576942</xdr:colOff>
      <xdr:row>1</xdr:row>
      <xdr:rowOff>43544</xdr:rowOff>
    </xdr:from>
    <xdr:to>
      <xdr:col>6</xdr:col>
      <xdr:colOff>381000</xdr:colOff>
      <xdr:row>13</xdr:row>
      <xdr:rowOff>182612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3C9D2B-E724-F96E-D4A3-BFBD9DF1E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0085" y="228601"/>
          <a:ext cx="11179629" cy="23597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castro/Desktop/PROCESOS%20ASIGNADOS/2.%20PLANILLA/DISPONIBIL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NCIONARIOS ACTIVOS"/>
    </sheetNames>
    <sheetDataSet>
      <sheetData sheetId="0" refreshError="1">
        <row r="3">
          <cell r="M3">
            <v>50572.5</v>
          </cell>
        </row>
        <row r="4">
          <cell r="M4">
            <v>77782.5</v>
          </cell>
        </row>
        <row r="5">
          <cell r="M5">
            <v>112867.5</v>
          </cell>
        </row>
        <row r="6">
          <cell r="M6">
            <v>50332.5</v>
          </cell>
        </row>
        <row r="8">
          <cell r="M8">
            <v>188112.5</v>
          </cell>
        </row>
        <row r="11">
          <cell r="M11">
            <v>103800</v>
          </cell>
        </row>
        <row r="12">
          <cell r="M12">
            <v>44992.5</v>
          </cell>
        </row>
        <row r="13">
          <cell r="M13">
            <v>112867.5</v>
          </cell>
        </row>
        <row r="14">
          <cell r="M14">
            <v>112867.5</v>
          </cell>
        </row>
        <row r="15">
          <cell r="M15">
            <v>44992.5</v>
          </cell>
        </row>
        <row r="16">
          <cell r="M16">
            <v>144217.5</v>
          </cell>
        </row>
        <row r="18">
          <cell r="M18">
            <v>44520</v>
          </cell>
        </row>
        <row r="21">
          <cell r="M21">
            <v>112867.5</v>
          </cell>
        </row>
        <row r="23">
          <cell r="M23">
            <v>206987.5</v>
          </cell>
        </row>
        <row r="24">
          <cell r="M24">
            <v>112867.5</v>
          </cell>
        </row>
        <row r="25">
          <cell r="M25">
            <v>240362.5</v>
          </cell>
        </row>
        <row r="26">
          <cell r="M26">
            <v>86460</v>
          </cell>
        </row>
        <row r="29">
          <cell r="M29">
            <v>188112.5</v>
          </cell>
        </row>
        <row r="30">
          <cell r="M30">
            <v>240362.5</v>
          </cell>
        </row>
        <row r="31">
          <cell r="M31">
            <v>54937.5</v>
          </cell>
        </row>
        <row r="32">
          <cell r="M32">
            <v>188112.5</v>
          </cell>
        </row>
        <row r="33">
          <cell r="M33">
            <v>42825</v>
          </cell>
        </row>
        <row r="35">
          <cell r="M35">
            <v>43687.5</v>
          </cell>
        </row>
        <row r="36">
          <cell r="M36">
            <v>44992.5</v>
          </cell>
        </row>
        <row r="37">
          <cell r="M37">
            <v>124192.5</v>
          </cell>
        </row>
        <row r="38">
          <cell r="M38">
            <v>188112.5</v>
          </cell>
        </row>
        <row r="41">
          <cell r="M41">
            <v>77782.5</v>
          </cell>
        </row>
        <row r="44">
          <cell r="M44">
            <v>44992.5</v>
          </cell>
        </row>
        <row r="45">
          <cell r="M45">
            <v>44992.5</v>
          </cell>
        </row>
        <row r="46">
          <cell r="M46">
            <v>129637.5</v>
          </cell>
        </row>
        <row r="47">
          <cell r="M47">
            <v>112867.5</v>
          </cell>
        </row>
        <row r="50">
          <cell r="M50">
            <v>44992.5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ilvia López Mora" id="{A0A1EC58-57DF-449F-BC68-713DF6A186F8}" userId="S::slopez@cne.go.cr::0d72e963-7686-4586-99fc-0d15e5092fd4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lvia López Mora" refreshedDate="44867.494768865741" createdVersion="8" refreshedVersion="8" minRefreshableVersion="3" recordCount="166" xr:uid="{1990C404-40A0-4EC1-9210-40BD1A5D5737}">
  <cacheSource type="worksheet">
    <worksheetSource ref="A15:Y174" sheet="Planilla"/>
  </cacheSource>
  <cacheFields count="48">
    <cacheField name="N°" numFmtId="0">
      <sharedItems containsSemiMixedTypes="0" containsString="0" containsNumber="1" containsInteger="1" minValue="1" maxValue="166"/>
    </cacheField>
    <cacheField name="Cédula" numFmtId="0">
      <sharedItems containsMixedTypes="1" containsNumber="1" containsInteger="1" minValue="105540740" maxValue="602280055"/>
    </cacheField>
    <cacheField name="Nombre" numFmtId="0">
      <sharedItems/>
    </cacheField>
    <cacheField name="Condición de nombramiento" numFmtId="0">
      <sharedItems/>
    </cacheField>
    <cacheField name="Ubicación" numFmtId="0">
      <sharedItems/>
    </cacheField>
    <cacheField name="Programa Presupuestario" numFmtId="0">
      <sharedItems/>
    </cacheField>
    <cacheField name=" No. Puesto" numFmtId="0">
      <sharedItems containsMixedTypes="1" containsNumber="1" containsInteger="1" minValue="502760" maxValue="504540"/>
    </cacheField>
    <cacheField name="Clase" numFmtId="0">
      <sharedItems/>
    </cacheField>
    <cacheField name="Especialidad" numFmtId="0">
      <sharedItems/>
    </cacheField>
    <cacheField name="Créditos familiar Impuesto de la Renta" numFmtId="0">
      <sharedItems containsBlank="1" containsMixedTypes="1" containsNumber="1" minValue="0" maxValue="33860.25"/>
    </cacheField>
    <cacheField name="Salario Base" numFmtId="4">
      <sharedItems containsSemiMixedTypes="0" containsString="0" containsNumber="1" containsInteger="1" minValue="278250" maxValue="1629400"/>
    </cacheField>
    <cacheField name="Ajustes" numFmtId="0">
      <sharedItems containsString="0" containsBlank="1" containsNumber="1" minValue="0" maxValue="484475"/>
    </cacheField>
    <cacheField name="Valor Anualidad 2018" numFmtId="4">
      <sharedItems containsString="0" containsBlank="1" containsNumber="1" minValue="0" maxValue="31465"/>
    </cacheField>
    <cacheField name="N° Anualidades acumuladas al 2018" numFmtId="0">
      <sharedItems containsString="0" containsBlank="1" containsNumber="1" containsInteger="1" minValue="0" maxValue="36"/>
    </cacheField>
    <cacheField name="Valor Anualidad 2018 (2)" numFmtId="0">
      <sharedItems containsString="0" containsBlank="1" containsNumber="1" containsInteger="1" minValue="0" maxValue="64702"/>
    </cacheField>
    <cacheField name="Monto Anualidades Acumuladas 2018" numFmtId="4">
      <sharedItems containsSemiMixedTypes="0" containsString="0" containsNumber="1" minValue="0" maxValue="668844"/>
    </cacheField>
    <cacheField name="Valor Anualidad 2019-2020" numFmtId="0">
      <sharedItems containsString="0" containsBlank="1" containsNumber="1" minValue="0" maxValue="31610"/>
    </cacheField>
    <cacheField name="Valor Anualidad 2019-2020 (en caso de cambios de puesto)" numFmtId="0">
      <sharedItems containsString="0" containsBlank="1" containsNumber="1" containsInteger="1" minValue="0" maxValue="18652"/>
    </cacheField>
    <cacheField name="Total Anualidades 2019-2020" numFmtId="0">
      <sharedItems containsString="0" containsBlank="1" containsNumber="1" containsInteger="1" minValue="0" maxValue="2"/>
    </cacheField>
    <cacheField name="Monto Anualidades 2019-2020" numFmtId="0">
      <sharedItems containsString="0" containsBlank="1" containsNumber="1" minValue="0" maxValue="63220"/>
    </cacheField>
    <cacheField name="Monto Disponibilidad Monto Fijo" numFmtId="0">
      <sharedItems containsString="0" containsBlank="1" containsNumber="1" minValue="0" maxValue="328987.5"/>
    </cacheField>
    <cacheField name="Porcentaje Dedicación Exclusiva" numFmtId="9">
      <sharedItems containsString="0" containsBlank="1" containsNumber="1" minValue="0" maxValue="0.55000000000000004"/>
    </cacheField>
    <cacheField name="Monto Dedicación Exclusiva" numFmtId="0">
      <sharedItems containsString="0" containsBlank="1" containsNumber="1" minValue="0" maxValue="532922.5"/>
    </cacheField>
    <cacheField name="Porcentaje Prohibición" numFmtId="9">
      <sharedItems containsString="0" containsBlank="1" containsNumber="1" minValue="0.3" maxValue="0.65"/>
    </cacheField>
    <cacheField name="Monto Prohibición" numFmtId="0">
      <sharedItems containsString="0" containsBlank="1" containsNumber="1" minValue="157815" maxValue="778440"/>
    </cacheField>
    <cacheField name="Quinquenio" numFmtId="4">
      <sharedItems containsString="0" containsBlank="1" containsNumber="1" containsInteger="1" minValue="0" maxValue="500"/>
    </cacheField>
    <cacheField name="Puntos Carrera Profesional" numFmtId="0">
      <sharedItems containsString="0" containsBlank="1" containsNumber="1" minValue="0" maxValue="106.5"/>
    </cacheField>
    <cacheField name="Monto Carrera Profesional" numFmtId="4">
      <sharedItems containsString="0" containsBlank="1" containsNumber="1" minValue="0" maxValue="242074.5"/>
    </cacheField>
    <cacheField name="Otros Sobresueldos" numFmtId="0">
      <sharedItems containsString="0" containsBlank="1" containsNumber="1" minValue="4794.16" maxValue="4794.16"/>
    </cacheField>
    <cacheField name="Otros" numFmtId="43">
      <sharedItems containsString="0" containsBlank="1" containsNumber="1" minValue="62084.5" maxValue="62084.5"/>
    </cacheField>
    <cacheField name="Salario Mensual" numFmtId="4">
      <sharedItems containsSemiMixedTypes="0" containsString="0" containsNumber="1" minValue="278250" maxValue="2783755.5"/>
    </cacheField>
    <cacheField name="Salario Quincenal" numFmtId="4">
      <sharedItems containsSemiMixedTypes="0" containsString="0" containsNumber="1" minValue="139125" maxValue="1391877.75"/>
    </cacheField>
    <cacheField name="Salario por hora" numFmtId="4">
      <sharedItems containsSemiMixedTypes="0" containsString="0" containsNumber="1" minValue="1264.7727272727273" maxValue="12653.434090909092"/>
    </cacheField>
    <cacheField name="Horas Sencillas" numFmtId="4">
      <sharedItems containsNonDate="0" containsString="0" containsBlank="1"/>
    </cacheField>
    <cacheField name="Total Horas sencillas" numFmtId="4">
      <sharedItems containsSemiMixedTypes="0" containsString="0" containsNumber="1" containsInteger="1" minValue="0" maxValue="0"/>
    </cacheField>
    <cacheField name="Horas 1/2" numFmtId="4">
      <sharedItems containsNonDate="0" containsString="0" containsBlank="1"/>
    </cacheField>
    <cacheField name="Total Horas 1/2" numFmtId="4">
      <sharedItems containsSemiMixedTypes="0" containsString="0" containsNumber="1" containsInteger="1" minValue="0" maxValue="0"/>
    </cacheField>
    <cacheField name="Horas dobles" numFmtId="4">
      <sharedItems containsNonDate="0" containsString="0" containsBlank="1"/>
    </cacheField>
    <cacheField name="Total Horas dobles" numFmtId="4">
      <sharedItems containsSemiMixedTypes="0" containsString="0" containsNumber="1" containsInteger="1" minValue="0" maxValue="0"/>
    </cacheField>
    <cacheField name="Horas Sencillas2" numFmtId="4">
      <sharedItems containsNonDate="0" containsString="0" containsBlank="1"/>
    </cacheField>
    <cacheField name="Total Horas sencillas2" numFmtId="4">
      <sharedItems containsSemiMixedTypes="0" containsString="0" containsNumber="1" containsInteger="1" minValue="0" maxValue="0"/>
    </cacheField>
    <cacheField name="Horas 1/22" numFmtId="4">
      <sharedItems containsNonDate="0" containsString="0" containsBlank="1"/>
    </cacheField>
    <cacheField name="Total Horas 1/22" numFmtId="4">
      <sharedItems containsSemiMixedTypes="0" containsString="0" containsNumber="1" containsInteger="1" minValue="0" maxValue="0"/>
    </cacheField>
    <cacheField name="Horas dobles2" numFmtId="4">
      <sharedItems containsNonDate="0" containsString="0" containsBlank="1"/>
    </cacheField>
    <cacheField name="Total Horas dobles2" numFmtId="4">
      <sharedItems containsSemiMixedTypes="0" containsString="0" containsNumber="1" containsInteger="1" minValue="0" maxValue="0"/>
    </cacheField>
    <cacheField name="Total bruto Quincenal" numFmtId="4">
      <sharedItems containsSemiMixedTypes="0" containsString="0" containsNumber="1" minValue="139125" maxValue="1391877.75"/>
    </cacheField>
    <cacheField name="CCSS" numFmtId="4">
      <sharedItems containsSemiMixedTypes="0" containsString="0" containsNumber="1" minValue="13216.875" maxValue="132228.38625000001"/>
    </cacheField>
    <cacheField name="BP" numFmtId="4">
      <sharedItems containsSemiMixedTypes="0" containsString="0" containsNumber="1" minValue="1391.25" maxValue="13918.77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6">
  <r>
    <n v="1"/>
    <s v="0107080905"/>
    <s v="ABARCA SEGURA HECTOR ENRIQUE"/>
    <s v="Propiedad"/>
    <s v="SERVICIOS GENERALES"/>
    <s v="100 REMUNERACIONES GESTION ADMINISTRATIVA"/>
    <s v="504448"/>
    <s v="Operador de Maquinaria de Servicio Civil 2"/>
    <s v="No aplica"/>
    <m/>
    <n v="344650"/>
    <m/>
    <n v="6859"/>
    <n v="3"/>
    <m/>
    <n v="20577"/>
    <n v="8564"/>
    <m/>
    <n v="2"/>
    <n v="17128"/>
    <n v="50572.5"/>
    <m/>
    <m/>
    <m/>
    <m/>
    <m/>
    <m/>
    <m/>
    <m/>
    <m/>
    <n v="432927.5"/>
    <n v="216463.75"/>
    <n v="1967.8522727272727"/>
    <m/>
    <n v="0"/>
    <m/>
    <n v="0"/>
    <m/>
    <n v="0"/>
    <m/>
    <n v="0"/>
    <m/>
    <n v="0"/>
    <m/>
    <n v="0"/>
    <n v="216463.75"/>
    <n v="20564.056250000001"/>
    <n v="2164.6374999999998"/>
  </r>
  <r>
    <n v="2"/>
    <s v="0303810485"/>
    <s v="AGUILAR AGUILAR MELISSA"/>
    <s v="Propiedad"/>
    <s v="NORMALIZACION Y ASESORIA"/>
    <s v="200 REMUNERACIONES GESTION DEL RIESGO"/>
    <s v="502744"/>
    <s v="Profesional de Servicio Civil 3"/>
    <s v="Sociología"/>
    <m/>
    <n v="759950"/>
    <m/>
    <n v="14525"/>
    <n v="9"/>
    <m/>
    <n v="130725"/>
    <n v="14598"/>
    <m/>
    <n v="2"/>
    <n v="29196"/>
    <m/>
    <n v="0.55000000000000004"/>
    <n v="417972.50000000006"/>
    <m/>
    <m/>
    <m/>
    <n v="30"/>
    <n v="68190"/>
    <m/>
    <m/>
    <n v="1406033.5"/>
    <n v="703016.75"/>
    <n v="6391.0613636363632"/>
    <m/>
    <n v="0"/>
    <m/>
    <n v="0"/>
    <m/>
    <n v="0"/>
    <m/>
    <n v="0"/>
    <m/>
    <n v="0"/>
    <m/>
    <n v="0"/>
    <n v="703016.75"/>
    <n v="66786.591249999998"/>
    <n v="7030.1675000000005"/>
  </r>
  <r>
    <n v="3"/>
    <s v="0106220066"/>
    <s v="AGUILAR ARTAVIA NORMA"/>
    <s v="Ascenso Interino"/>
    <s v="RECURSOS FINANCIEROS"/>
    <s v="100 REMUNERACIONES GESTION ADMINISTRATIVA"/>
    <s v="504528"/>
    <s v="Misceláneo de Servicio Civil 2"/>
    <s v="Servicios Básicos"/>
    <m/>
    <n v="293000"/>
    <m/>
    <n v="6859"/>
    <n v="27"/>
    <m/>
    <n v="185193"/>
    <n v="7252"/>
    <m/>
    <n v="2"/>
    <n v="14504"/>
    <m/>
    <m/>
    <m/>
    <m/>
    <m/>
    <n v="500"/>
    <m/>
    <m/>
    <n v="4794.16"/>
    <m/>
    <n v="497991.16"/>
    <n v="248995.58"/>
    <n v="2263.5961818181818"/>
    <m/>
    <n v="0"/>
    <m/>
    <n v="0"/>
    <m/>
    <n v="0"/>
    <m/>
    <n v="0"/>
    <m/>
    <n v="0"/>
    <m/>
    <n v="0"/>
    <n v="248995.58"/>
    <n v="23654.580099999999"/>
    <n v="2489.9557999999997"/>
  </r>
  <r>
    <n v="4"/>
    <s v="0503020205"/>
    <s v="ALFARO ALFARO HARVEY ADRIAN"/>
    <s v="Propiedad"/>
    <s v="SERVICIOS GENERALES"/>
    <s v="100 REMUNERACIONES GESTION ADMINISTRATIVA"/>
    <s v="504495"/>
    <s v="Operador de Maquinaria de Servicio Civil 2"/>
    <s v="No aplica"/>
    <m/>
    <n v="344650"/>
    <m/>
    <n v="6859"/>
    <n v="10"/>
    <m/>
    <n v="68590"/>
    <n v="8564"/>
    <m/>
    <n v="2"/>
    <n v="17128"/>
    <n v="50572.5"/>
    <m/>
    <m/>
    <m/>
    <m/>
    <m/>
    <m/>
    <m/>
    <m/>
    <m/>
    <n v="480940.5"/>
    <n v="240470.25"/>
    <n v="2186.0931818181816"/>
    <m/>
    <n v="0"/>
    <m/>
    <n v="0"/>
    <m/>
    <n v="0"/>
    <m/>
    <n v="0"/>
    <m/>
    <n v="0"/>
    <m/>
    <n v="0"/>
    <n v="240470.25"/>
    <n v="22844.673750000002"/>
    <n v="2404.7024999999999"/>
  </r>
  <r>
    <n v="5"/>
    <s v="0110980852"/>
    <s v="ALFARO CARRANZA JUAN CARLOS"/>
    <s v="Propiedad"/>
    <s v="INVESTIGACION Y ANALISIS DEL RIESGO"/>
    <s v="200 REMUNERACIONES GESTION DEL RIESGO"/>
    <s v="504539"/>
    <s v="Profesional de Servicio Civil 1, Grupo A"/>
    <s v="Geografía"/>
    <m/>
    <n v="526050"/>
    <m/>
    <n v="9987"/>
    <n v="7"/>
    <m/>
    <n v="69909"/>
    <n v="10060"/>
    <m/>
    <n v="2"/>
    <n v="20120"/>
    <n v="77782.5"/>
    <n v="0.2"/>
    <n v="105210"/>
    <m/>
    <m/>
    <m/>
    <n v="23.5"/>
    <n v="53415.5"/>
    <m/>
    <m/>
    <n v="852487"/>
    <n v="426243.5"/>
    <n v="3874.9409090909089"/>
    <m/>
    <n v="0"/>
    <m/>
    <n v="0"/>
    <m/>
    <n v="0"/>
    <m/>
    <n v="0"/>
    <m/>
    <n v="0"/>
    <m/>
    <n v="0"/>
    <n v="426243.5"/>
    <n v="40493.1325"/>
    <n v="4262.4350000000004"/>
  </r>
  <r>
    <n v="6"/>
    <s v="0303440646"/>
    <s v="ALVARADO RAMOS SADY ANNEL"/>
    <s v="Propiedad"/>
    <s v="GESTION DE PROCESOS DE RECONSTRUCCION"/>
    <s v="100 REMUNERACIONES GESTION ADMINISTRATIVA"/>
    <s v="502759"/>
    <s v="Profesional de Servicio Civil 3"/>
    <s v="Ingeniería Civil"/>
    <n v="33860.25"/>
    <n v="759950"/>
    <m/>
    <n v="14525"/>
    <n v="9"/>
    <m/>
    <n v="130725"/>
    <n v="14598"/>
    <m/>
    <n v="2"/>
    <n v="29196"/>
    <n v="112867.5"/>
    <n v="0.55000000000000004"/>
    <n v="417972.50000000006"/>
    <m/>
    <m/>
    <m/>
    <n v="22"/>
    <n v="50006"/>
    <m/>
    <m/>
    <n v="1500717"/>
    <n v="750358.5"/>
    <n v="6821.4409090909094"/>
    <m/>
    <n v="0"/>
    <m/>
    <n v="0"/>
    <m/>
    <n v="0"/>
    <m/>
    <n v="0"/>
    <m/>
    <n v="0"/>
    <m/>
    <n v="0"/>
    <n v="750358.5"/>
    <n v="71284.057499999995"/>
    <n v="7503.585"/>
  </r>
  <r>
    <n v="7"/>
    <s v="0115850133"/>
    <s v="ALVAREZ BRAVO JOSE DAVID"/>
    <s v="Propiedad"/>
    <s v="GESTION DE OPERACIONES"/>
    <s v="200 REMUNERACIONES GESTION DEL RIESGO"/>
    <s v="504507"/>
    <s v="Técnico de Servicio Civil 2"/>
    <s v="Operación de Radio"/>
    <m/>
    <n v="373750"/>
    <m/>
    <n v="7033"/>
    <n v="0"/>
    <m/>
    <n v="0"/>
    <n v="9303"/>
    <m/>
    <n v="0"/>
    <n v="0"/>
    <m/>
    <m/>
    <m/>
    <m/>
    <m/>
    <m/>
    <m/>
    <m/>
    <m/>
    <m/>
    <n v="373750"/>
    <n v="186875"/>
    <n v="1698.8636363636363"/>
    <m/>
    <n v="0"/>
    <m/>
    <n v="0"/>
    <m/>
    <n v="0"/>
    <m/>
    <n v="0"/>
    <m/>
    <n v="0"/>
    <m/>
    <n v="0"/>
    <n v="186875"/>
    <n v="17753.125"/>
    <n v="1868.75"/>
  </r>
  <r>
    <n v="8"/>
    <s v="0114290923"/>
    <s v="ARAGON GARCIA JENNIFER"/>
    <s v="Interino"/>
    <s v="PROVEEDURIA"/>
    <s v="100 REMUNERACIONES GESTION ADMINISTRATIVA"/>
    <s v="502766"/>
    <s v="Profesional de Servicio Civil 1, Grupo B"/>
    <s v="Administración"/>
    <m/>
    <n v="617650"/>
    <m/>
    <n v="11764"/>
    <n v="0"/>
    <m/>
    <n v="0"/>
    <n v="0"/>
    <m/>
    <n v="0"/>
    <n v="0"/>
    <m/>
    <n v="0.25"/>
    <n v="154412.5"/>
    <m/>
    <m/>
    <m/>
    <n v="18"/>
    <n v="40914"/>
    <m/>
    <m/>
    <n v="812976.5"/>
    <n v="406488.25"/>
    <n v="3695.3477272727273"/>
    <m/>
    <n v="0"/>
    <m/>
    <n v="0"/>
    <m/>
    <n v="0"/>
    <m/>
    <n v="0"/>
    <m/>
    <n v="0"/>
    <m/>
    <n v="0"/>
    <n v="406488.25"/>
    <n v="38616.383750000001"/>
    <n v="4064.8825000000002"/>
  </r>
  <r>
    <n v="9"/>
    <s v="0204670360"/>
    <s v="ARAYA ARAYA RAMON GILBERTO"/>
    <s v="Propiedad"/>
    <s v="NORMALIZACION Y ASESORIA"/>
    <s v="200 REMUNERACIONES GESTION DEL RIESGO"/>
    <s v="504480"/>
    <s v="Profesional Jefe de Servicio Civil 2"/>
    <s v="Trabajo Social"/>
    <s v="2 Hijos"/>
    <n v="887900"/>
    <m/>
    <n v="17007"/>
    <n v="20"/>
    <m/>
    <n v="340140"/>
    <n v="17080"/>
    <m/>
    <n v="2"/>
    <n v="34160"/>
    <m/>
    <n v="0.55000000000000004"/>
    <n v="488345.00000000006"/>
    <m/>
    <m/>
    <m/>
    <n v="89"/>
    <n v="202297"/>
    <m/>
    <m/>
    <n v="1952842"/>
    <n v="976421"/>
    <n v="8876.5545454545463"/>
    <m/>
    <n v="0"/>
    <m/>
    <n v="0"/>
    <m/>
    <n v="0"/>
    <m/>
    <n v="0"/>
    <m/>
    <n v="0"/>
    <m/>
    <n v="0"/>
    <n v="976421"/>
    <n v="92759.994999999995"/>
    <n v="9764.2100000000009"/>
  </r>
  <r>
    <n v="10"/>
    <s v="0107510183"/>
    <s v="ARAYA HERNANDEZ JOSE ALBERTO"/>
    <s v="Interino"/>
    <s v="RECURSOS FINANCIEROS"/>
    <s v="100 REMUNERACIONES GESTION ADMINISTRATIVA"/>
    <n v="504509"/>
    <s v="Profesional de Servicio Civil 2"/>
    <s v="Administración"/>
    <m/>
    <n v="699500"/>
    <m/>
    <n v="0"/>
    <n v="0"/>
    <m/>
    <n v="0"/>
    <n v="0"/>
    <m/>
    <n v="0"/>
    <n v="0"/>
    <n v="0"/>
    <n v="0.25"/>
    <n v="174875"/>
    <m/>
    <m/>
    <m/>
    <m/>
    <m/>
    <m/>
    <m/>
    <n v="874375"/>
    <n v="437187.5"/>
    <n v="3974.431818181818"/>
    <m/>
    <n v="0"/>
    <m/>
    <n v="0"/>
    <m/>
    <n v="0"/>
    <m/>
    <n v="0"/>
    <m/>
    <n v="0"/>
    <m/>
    <n v="0"/>
    <n v="437187.5"/>
    <n v="41532.8125"/>
    <n v="4371.875"/>
  </r>
  <r>
    <n v="11"/>
    <s v="0111330200"/>
    <s v="ARCE BADILLA MARILYN VANESSA"/>
    <s v="Propiedad"/>
    <s v="GESTION DE OPERACIONES"/>
    <s v="200 REMUNERACIONES GESTION DEL RIESGO"/>
    <s v="504517"/>
    <s v="Secretario de Servicio Civil 1"/>
    <s v="No aplica"/>
    <m/>
    <n v="343050"/>
    <m/>
    <n v="6859"/>
    <n v="4"/>
    <m/>
    <n v="27436"/>
    <n v="8523"/>
    <m/>
    <n v="2"/>
    <n v="17046"/>
    <n v="50332.5"/>
    <m/>
    <m/>
    <m/>
    <m/>
    <m/>
    <m/>
    <m/>
    <m/>
    <m/>
    <n v="437864.5"/>
    <n v="218932.25"/>
    <n v="1990.2931818181819"/>
    <m/>
    <n v="0"/>
    <m/>
    <n v="0"/>
    <m/>
    <n v="0"/>
    <m/>
    <n v="0"/>
    <m/>
    <n v="0"/>
    <m/>
    <n v="0"/>
    <n v="218932.25"/>
    <n v="20798.563750000001"/>
    <n v="2189.3225000000002"/>
  </r>
  <r>
    <n v="12"/>
    <s v="0401260212"/>
    <s v="ARCE LEON MARIA ISABEL"/>
    <s v="Propiedad"/>
    <s v="INVESTIGACION Y ANALISIS DEL RIESGO"/>
    <s v="200 REMUNERACIONES GESTION DEL RIESGO"/>
    <s v="504545"/>
    <s v="Secretario de Servicio Civil 1"/>
    <s v="No aplica"/>
    <m/>
    <n v="343050"/>
    <m/>
    <n v="6859"/>
    <n v="22"/>
    <m/>
    <n v="150898"/>
    <n v="8523"/>
    <m/>
    <n v="2"/>
    <n v="17046"/>
    <m/>
    <m/>
    <m/>
    <m/>
    <m/>
    <m/>
    <m/>
    <m/>
    <m/>
    <m/>
    <n v="510994"/>
    <n v="255497"/>
    <n v="2322.6999999999998"/>
    <m/>
    <n v="0"/>
    <m/>
    <n v="0"/>
    <m/>
    <n v="0"/>
    <m/>
    <n v="0"/>
    <m/>
    <n v="0"/>
    <m/>
    <n v="0"/>
    <n v="255497"/>
    <n v="24272.215"/>
    <n v="2554.9700000000003"/>
  </r>
  <r>
    <n v="13"/>
    <s v="0304100162"/>
    <s v="ARIAS CHACON MARIA JESUS"/>
    <s v="Interino"/>
    <s v="RECURSOS FINANCIEROS"/>
    <s v="100 REMUNERACIONES GESTION ADMINISTRATIVA"/>
    <s v="504542"/>
    <s v="Profesional de Servicio Civil 2"/>
    <s v="Administración"/>
    <m/>
    <n v="699500"/>
    <m/>
    <n v="13352"/>
    <m/>
    <m/>
    <n v="0"/>
    <n v="13425"/>
    <m/>
    <m/>
    <n v="0"/>
    <m/>
    <m/>
    <n v="0"/>
    <m/>
    <m/>
    <m/>
    <m/>
    <n v="0"/>
    <m/>
    <m/>
    <n v="699500"/>
    <n v="349750"/>
    <n v="3179.5454545454545"/>
    <m/>
    <n v="0"/>
    <m/>
    <n v="0"/>
    <m/>
    <n v="0"/>
    <m/>
    <n v="0"/>
    <m/>
    <n v="0"/>
    <m/>
    <n v="0"/>
    <n v="349750"/>
    <n v="33226.25"/>
    <n v="3497.5"/>
  </r>
  <r>
    <n v="14"/>
    <s v="0107360369"/>
    <s v="ARIAS SALAZAR SANDRA VIRGINIA"/>
    <s v="Propiedad"/>
    <s v="AUDITORIA"/>
    <s v="100 AUDITORIA"/>
    <n v="502783"/>
    <s v="Profesional de Servicio Civil 3"/>
    <s v="Auditoria"/>
    <s v="1 hijo"/>
    <n v="759950"/>
    <m/>
    <n v="14525"/>
    <n v="23"/>
    <m/>
    <n v="334075"/>
    <n v="14598"/>
    <m/>
    <n v="2"/>
    <n v="29196"/>
    <m/>
    <m/>
    <m/>
    <n v="0.65"/>
    <n v="493967.5"/>
    <m/>
    <n v="49"/>
    <n v="111377"/>
    <m/>
    <m/>
    <n v="1728565.5"/>
    <n v="864282.75"/>
    <n v="7857.1159090909086"/>
    <m/>
    <n v="0"/>
    <m/>
    <n v="0"/>
    <m/>
    <n v="0"/>
    <m/>
    <n v="0"/>
    <m/>
    <n v="0"/>
    <m/>
    <n v="0"/>
    <n v="864282.75"/>
    <n v="82106.861250000002"/>
    <n v="8642.8274999999994"/>
  </r>
  <r>
    <n v="15"/>
    <s v="0206580480"/>
    <s v="ARROYO OPORTA ARGERIE"/>
    <s v="Ascenso Interino"/>
    <s v="GESTION DE OPERACIONES"/>
    <s v="200 REMUNERACIONES GESTION DEL RIESGO"/>
    <s v="502787"/>
    <s v="Profesional de Servicio Civil 2"/>
    <s v="Administración"/>
    <m/>
    <n v="699500"/>
    <n v="349750"/>
    <n v="13352"/>
    <n v="0"/>
    <m/>
    <n v="0"/>
    <n v="13425"/>
    <m/>
    <n v="0"/>
    <n v="0"/>
    <n v="173000"/>
    <n v="0.25"/>
    <n v="174875"/>
    <m/>
    <m/>
    <m/>
    <n v="16"/>
    <n v="36368"/>
    <m/>
    <m/>
    <n v="1083743"/>
    <n v="541871.5"/>
    <n v="4926.1045454545456"/>
    <m/>
    <n v="0"/>
    <m/>
    <n v="0"/>
    <m/>
    <n v="0"/>
    <m/>
    <n v="0"/>
    <m/>
    <n v="0"/>
    <m/>
    <n v="0"/>
    <n v="541871.5"/>
    <n v="51477.792500000003"/>
    <n v="5418.7150000000001"/>
  </r>
  <r>
    <n v="16"/>
    <s v="0116340411"/>
    <s v="ARTAVIA PEREIRA CATALINA"/>
    <s v="Propiedad"/>
    <s v="DESARROLLO ESTRATEGICO"/>
    <s v="200 REMUNERACIONES GESTION DEL RIESGO"/>
    <s v="504451"/>
    <s v="Profesional de Servicio Civil 1, Grupo B"/>
    <s v="Administración"/>
    <m/>
    <n v="617650"/>
    <m/>
    <n v="11764"/>
    <n v="0"/>
    <m/>
    <n v="0"/>
    <n v="11837"/>
    <m/>
    <n v="0"/>
    <n v="0"/>
    <m/>
    <n v="0.25"/>
    <n v="154412.5"/>
    <m/>
    <m/>
    <m/>
    <n v="3"/>
    <n v="6819"/>
    <m/>
    <m/>
    <n v="778881.5"/>
    <n v="389440.75"/>
    <n v="3540.3704545454543"/>
    <m/>
    <n v="0"/>
    <m/>
    <n v="0"/>
    <m/>
    <n v="0"/>
    <m/>
    <n v="0"/>
    <m/>
    <n v="0"/>
    <m/>
    <n v="0"/>
    <n v="389440.75"/>
    <n v="36996.871250000004"/>
    <n v="3894.4075000000003"/>
  </r>
  <r>
    <n v="17"/>
    <n v="109790801"/>
    <s v="ARTAVIA SOLANO ALFREDO"/>
    <s v="Propiedad"/>
    <s v="CONTRALORIA DE SERVICIOS"/>
    <s v="100 REMUNERACIONES GESTION ADMINISTRATIVA"/>
    <s v="504454"/>
    <s v="Profesional Jefe de Servicio Civil 1"/>
    <s v="Administración"/>
    <s v="1 hijo-Esposa"/>
    <n v="835450"/>
    <m/>
    <n v="15989"/>
    <n v="14"/>
    <m/>
    <n v="223846"/>
    <n v="16062"/>
    <m/>
    <n v="2"/>
    <n v="32124"/>
    <m/>
    <n v="0.55000000000000004"/>
    <n v="459497.50000000006"/>
    <m/>
    <m/>
    <m/>
    <n v="33"/>
    <n v="75009"/>
    <m/>
    <m/>
    <n v="1625926.5"/>
    <n v="812963.25"/>
    <n v="7390.5749999999998"/>
    <m/>
    <n v="0"/>
    <m/>
    <n v="0"/>
    <m/>
    <n v="0"/>
    <m/>
    <n v="0"/>
    <m/>
    <n v="0"/>
    <m/>
    <n v="0"/>
    <n v="812963.25"/>
    <n v="77231.508750000008"/>
    <n v="8129.6325000000006"/>
  </r>
  <r>
    <n v="18"/>
    <s v="0106440586"/>
    <s v="AVENDAÑO MONGE ROXANA"/>
    <s v="Propiedad"/>
    <s v="PROVEEDURIA"/>
    <s v="100 REMUNERACIONES GESTION ADMINISTRATIVA"/>
    <s v="504488"/>
    <s v="Profesional de Servicio Civil 1, Grupo B"/>
    <s v="Administración"/>
    <m/>
    <n v="617650"/>
    <m/>
    <n v="9987"/>
    <n v="13"/>
    <m/>
    <n v="129831"/>
    <n v="10060"/>
    <m/>
    <n v="2"/>
    <n v="20120"/>
    <m/>
    <n v="0.55000000000000004"/>
    <n v="339707.5"/>
    <m/>
    <m/>
    <m/>
    <n v="10"/>
    <n v="22730"/>
    <m/>
    <m/>
    <n v="1130038.5"/>
    <n v="565019.25"/>
    <n v="5136.5386363636362"/>
    <m/>
    <n v="0"/>
    <m/>
    <n v="0"/>
    <m/>
    <n v="0"/>
    <m/>
    <n v="0"/>
    <m/>
    <n v="0"/>
    <m/>
    <n v="0"/>
    <n v="565019.25"/>
    <n v="53676.828750000001"/>
    <n v="5650.1925000000001"/>
  </r>
  <r>
    <n v="19"/>
    <s v="0113440717"/>
    <s v="BARBOZA MESEN MANUEL ISAAC"/>
    <s v="Propiedad"/>
    <s v="PLANIFICACION"/>
    <s v="100 REMUNERACIONES GESTION ADMINISTRATIVA"/>
    <s v="504491"/>
    <s v="Profesional de Servicio Civil 3"/>
    <s v="Ingeniería Industrial"/>
    <m/>
    <n v="759950"/>
    <m/>
    <n v="11764"/>
    <n v="10"/>
    <m/>
    <n v="117640"/>
    <n v="11837"/>
    <m/>
    <n v="2"/>
    <n v="23674"/>
    <m/>
    <n v="0.55000000000000004"/>
    <n v="417972.50000000006"/>
    <m/>
    <m/>
    <m/>
    <n v="22"/>
    <n v="50006"/>
    <m/>
    <m/>
    <n v="1369242.5"/>
    <n v="684621.25"/>
    <n v="6223.829545454545"/>
    <m/>
    <n v="0"/>
    <m/>
    <n v="0"/>
    <m/>
    <n v="0"/>
    <m/>
    <n v="0"/>
    <m/>
    <n v="0"/>
    <m/>
    <n v="0"/>
    <n v="684621.25"/>
    <n v="65039.018750000003"/>
    <n v="6846.2125000000005"/>
  </r>
  <r>
    <n v="20"/>
    <s v="0107400071"/>
    <s v="BARRANTES QUIROS DIEGO"/>
    <s v="Propiedad"/>
    <s v="GESTION DE OPERACIONES"/>
    <s v="200 REMUNERACIONES GESTION DEL RIESGO"/>
    <s v="504537"/>
    <s v="Técnico de Servicio Civil 2"/>
    <s v="Operación de Radio"/>
    <m/>
    <n v="373750"/>
    <m/>
    <n v="7033"/>
    <n v="27"/>
    <m/>
    <n v="189891"/>
    <n v="9303"/>
    <m/>
    <n v="2"/>
    <n v="18606"/>
    <m/>
    <m/>
    <m/>
    <m/>
    <m/>
    <n v="500"/>
    <m/>
    <m/>
    <m/>
    <m/>
    <n v="582747"/>
    <n v="291373.5"/>
    <n v="2648.85"/>
    <m/>
    <n v="0"/>
    <m/>
    <n v="0"/>
    <m/>
    <n v="0"/>
    <m/>
    <n v="0"/>
    <m/>
    <n v="0"/>
    <m/>
    <n v="0"/>
    <n v="291373.5"/>
    <n v="27680.482500000002"/>
    <n v="2913.7350000000001"/>
  </r>
  <r>
    <n v="21"/>
    <s v="08-0112-0977"/>
    <s v="BARRERA MORALES GLADYS ALICIA"/>
    <s v="Interino"/>
    <s v="GESTION DE PROCESOS DE RECONSTRUCCION"/>
    <s v="100 REMUNERACIONES GESTION ADMINISTRATIVA"/>
    <s v="502778"/>
    <s v="Profesional de Servicio Civil 3"/>
    <s v="Ingeniería Civil"/>
    <m/>
    <n v="759950"/>
    <m/>
    <n v="14525"/>
    <n v="1"/>
    <m/>
    <n v="14525"/>
    <n v="14598"/>
    <m/>
    <n v="1"/>
    <n v="14598"/>
    <n v="112867.5"/>
    <n v="0.25"/>
    <n v="189987.5"/>
    <m/>
    <m/>
    <m/>
    <n v="10"/>
    <n v="22730"/>
    <m/>
    <m/>
    <n v="1114658"/>
    <n v="557329"/>
    <n v="5066.6272727272726"/>
    <m/>
    <n v="0"/>
    <m/>
    <n v="0"/>
    <m/>
    <n v="0"/>
    <m/>
    <n v="0"/>
    <m/>
    <n v="0"/>
    <m/>
    <n v="0"/>
    <n v="557329"/>
    <n v="52946.254999999997"/>
    <n v="5573.29"/>
  </r>
  <r>
    <n v="22"/>
    <s v="0206590014"/>
    <s v="BELLO ALVAREZ YENSI"/>
    <s v="Propiedad"/>
    <s v="AUDITORIA"/>
    <s v="100 AUDITORIA"/>
    <s v="502752"/>
    <s v="Profesional de Servicio Civil 2 "/>
    <s v="Auditoria"/>
    <m/>
    <n v="699500"/>
    <m/>
    <n v="13352"/>
    <n v="9"/>
    <m/>
    <n v="120168"/>
    <n v="13425"/>
    <m/>
    <n v="2"/>
    <n v="26850"/>
    <m/>
    <m/>
    <m/>
    <n v="0.65"/>
    <n v="454675"/>
    <m/>
    <n v="21"/>
    <n v="47733"/>
    <m/>
    <m/>
    <n v="1348926"/>
    <n v="674463"/>
    <n v="6131.4818181818182"/>
    <m/>
    <n v="0"/>
    <m/>
    <n v="0"/>
    <m/>
    <n v="0"/>
    <m/>
    <n v="0"/>
    <m/>
    <n v="0"/>
    <m/>
    <n v="0"/>
    <n v="674463"/>
    <n v="64073.985000000001"/>
    <n v="6744.63"/>
  </r>
  <r>
    <n v="23"/>
    <s v="0113480996"/>
    <s v="BLANCO POCASANGRE KATHERINE"/>
    <s v="Propiedad"/>
    <s v="PROVEEDURIA"/>
    <s v="100 REMUNERACIONES GESTION ADMINISTRATIVA"/>
    <s v="504447"/>
    <s v="Profesional de Servicio Civil 2"/>
    <s v="Administración"/>
    <m/>
    <n v="699500"/>
    <m/>
    <n v="9987"/>
    <n v="10"/>
    <m/>
    <n v="99870"/>
    <n v="10060"/>
    <n v="11837"/>
    <n v="2"/>
    <n v="21897"/>
    <m/>
    <n v="0.25"/>
    <n v="174875"/>
    <m/>
    <m/>
    <m/>
    <n v="1"/>
    <n v="2273"/>
    <m/>
    <m/>
    <n v="998415"/>
    <n v="499207.5"/>
    <n v="4538.25"/>
    <m/>
    <n v="0"/>
    <m/>
    <n v="0"/>
    <m/>
    <n v="0"/>
    <m/>
    <n v="0"/>
    <m/>
    <n v="0"/>
    <m/>
    <n v="0"/>
    <n v="499207.5"/>
    <n v="47424.712500000001"/>
    <n v="4992.0749999999998"/>
  </r>
  <r>
    <n v="24"/>
    <s v="0106750722"/>
    <s v="BONILLA MONGE ALEJANDRA"/>
    <s v="Propiedad"/>
    <s v="RECURSOS FINANCIEROS"/>
    <s v="100 REMUNERACIONES GESTION ADMINISTRATIVA"/>
    <s v="504535"/>
    <s v="Profesional Jefe de Servicio Civil 1"/>
    <s v="Administración"/>
    <s v="2 Hijos"/>
    <n v="835450"/>
    <m/>
    <n v="15989"/>
    <n v="28"/>
    <m/>
    <n v="447692"/>
    <n v="16062"/>
    <m/>
    <n v="2"/>
    <n v="32124"/>
    <m/>
    <n v="0.55000000000000004"/>
    <n v="459497.50000000006"/>
    <m/>
    <m/>
    <n v="500"/>
    <n v="72"/>
    <n v="163656"/>
    <m/>
    <m/>
    <n v="1938919.5"/>
    <n v="969459.75"/>
    <n v="8813.2704545454544"/>
    <m/>
    <n v="0"/>
    <m/>
    <n v="0"/>
    <m/>
    <n v="0"/>
    <m/>
    <n v="0"/>
    <m/>
    <n v="0"/>
    <m/>
    <n v="0"/>
    <n v="969459.75"/>
    <n v="92098.676250000004"/>
    <n v="9694.5974999999999"/>
  </r>
  <r>
    <n v="25"/>
    <s v="0116530005"/>
    <s v="BRENES DIAZ HILLARY MARIE"/>
    <s v="Interino"/>
    <s v="RECURSOS FINANCIEROS"/>
    <s v="100 REMUNERACIONES GESTION ADMINISTRATIVA"/>
    <s v="504536"/>
    <s v="Profesional de Servicio Civil 1, Grupo B"/>
    <s v="Contabilidad"/>
    <m/>
    <n v="617650"/>
    <m/>
    <n v="11764"/>
    <n v="0"/>
    <m/>
    <n v="0"/>
    <n v="11837"/>
    <m/>
    <n v="0"/>
    <n v="0"/>
    <m/>
    <n v="0.25"/>
    <n v="154412.5"/>
    <m/>
    <m/>
    <m/>
    <m/>
    <m/>
    <m/>
    <m/>
    <n v="772062.5"/>
    <n v="386031.25"/>
    <n v="3509.375"/>
    <m/>
    <n v="0"/>
    <m/>
    <n v="0"/>
    <m/>
    <n v="0"/>
    <m/>
    <n v="0"/>
    <m/>
    <n v="0"/>
    <m/>
    <n v="0"/>
    <n v="386031.25"/>
    <n v="36672.96875"/>
    <n v="3860.3125"/>
  </r>
  <r>
    <n v="26"/>
    <s v="0105830366"/>
    <s v="CABEZAS ZUÑIGA JESUS RODRIGO"/>
    <s v="Interino"/>
    <s v="SERVICIOS GENERALES"/>
    <s v="100 REMUNERACIONES GESTION ADMINISTRATIVA"/>
    <s v="504522"/>
    <s v="Trabajador Calificado de Servicio Civil 2"/>
    <s v="Construcción Civil"/>
    <m/>
    <n v="335450"/>
    <m/>
    <n v="6859"/>
    <n v="0"/>
    <m/>
    <n v="0"/>
    <n v="8330"/>
    <m/>
    <n v="0"/>
    <n v="0"/>
    <m/>
    <m/>
    <m/>
    <m/>
    <m/>
    <m/>
    <m/>
    <m/>
    <m/>
    <m/>
    <n v="335450"/>
    <n v="167725"/>
    <n v="1524.7727272727273"/>
    <m/>
    <n v="0"/>
    <m/>
    <n v="0"/>
    <m/>
    <n v="0"/>
    <m/>
    <n v="0"/>
    <m/>
    <n v="0"/>
    <m/>
    <n v="0"/>
    <n v="167725"/>
    <n v="15933.875"/>
    <n v="1677.25"/>
  </r>
  <r>
    <n v="27"/>
    <s v="0401370007"/>
    <s v="CAMPOS SANCHEZ NURIA"/>
    <s v="Propiedad"/>
    <s v="DESARROLLO ESTRATEGICO"/>
    <s v="200 REMUNERACIONES GESTION DEL RIESGO"/>
    <s v="502769"/>
    <s v="Profesional de Servicio Civil 3"/>
    <s v="Geografía"/>
    <s v="Pensión complementaria"/>
    <n v="759950"/>
    <m/>
    <n v="14525"/>
    <n v="25"/>
    <m/>
    <n v="363125"/>
    <n v="14598"/>
    <m/>
    <n v="2"/>
    <n v="29196"/>
    <m/>
    <n v="0.55000000000000004"/>
    <n v="417972.50000000006"/>
    <m/>
    <m/>
    <m/>
    <n v="106.5"/>
    <n v="242074.5"/>
    <m/>
    <m/>
    <n v="1812318"/>
    <n v="906159"/>
    <n v="8237.8090909090915"/>
    <m/>
    <n v="0"/>
    <m/>
    <n v="0"/>
    <m/>
    <n v="0"/>
    <m/>
    <n v="0"/>
    <m/>
    <n v="0"/>
    <m/>
    <n v="0"/>
    <n v="906159"/>
    <n v="86085.104999999996"/>
    <n v="9061.59"/>
  </r>
  <r>
    <n v="28"/>
    <s v="0601890204"/>
    <s v="CASTILLO CERDAS ELIZABETH"/>
    <s v="Propiedad"/>
    <s v="AUDITORIA"/>
    <s v="100 AUDITORIA"/>
    <s v="380108"/>
    <s v="Auditora"/>
    <s v="Auditoria"/>
    <m/>
    <n v="1197600"/>
    <n v="399200"/>
    <n v="23015"/>
    <n v="23"/>
    <m/>
    <n v="529345"/>
    <n v="23015"/>
    <m/>
    <n v="2"/>
    <n v="46030"/>
    <m/>
    <m/>
    <m/>
    <n v="0.65"/>
    <n v="778440"/>
    <m/>
    <n v="67.5"/>
    <n v="153427.5"/>
    <m/>
    <m/>
    <n v="2704842.5"/>
    <n v="1352421.25"/>
    <n v="12294.738636363636"/>
    <m/>
    <n v="0"/>
    <m/>
    <n v="0"/>
    <m/>
    <n v="0"/>
    <m/>
    <n v="0"/>
    <m/>
    <n v="0"/>
    <m/>
    <n v="0"/>
    <n v="1352421.25"/>
    <n v="128480.01875"/>
    <n v="13524.2125"/>
  </r>
  <r>
    <n v="29"/>
    <s v="0109720335"/>
    <s v="CASTRO JARA KATIA MARIA"/>
    <s v="Interino"/>
    <s v="GESTION DE OPERACIONES"/>
    <s v="200 REMUNERACIONES GESTION DEL RIESGO"/>
    <s v="504484"/>
    <s v="Profesional de Servicio Civil 1, Grupo B"/>
    <s v="Administración"/>
    <m/>
    <n v="617650"/>
    <m/>
    <n v="11764"/>
    <n v="0"/>
    <m/>
    <n v="0"/>
    <n v="11837"/>
    <m/>
    <n v="0"/>
    <n v="0"/>
    <n v="152537.5"/>
    <n v="0.25"/>
    <n v="154412.5"/>
    <m/>
    <m/>
    <m/>
    <n v="23"/>
    <n v="52279"/>
    <m/>
    <m/>
    <n v="976879"/>
    <n v="488439.5"/>
    <n v="4440.3590909090908"/>
    <m/>
    <n v="0"/>
    <m/>
    <n v="0"/>
    <m/>
    <n v="0"/>
    <m/>
    <n v="0"/>
    <m/>
    <n v="0"/>
    <m/>
    <n v="0"/>
    <n v="488439.5"/>
    <n v="46401.752500000002"/>
    <n v="4884.3950000000004"/>
  </r>
  <r>
    <n v="30"/>
    <s v="0110910615"/>
    <s v="CASTRO MORA CRISTINA ISABEL"/>
    <s v="Propiedad"/>
    <s v="AUDITORIA"/>
    <s v="100 AUDITORIA"/>
    <s v="502786"/>
    <s v="Profesional de Servicio Civil 3"/>
    <s v="Derecho"/>
    <m/>
    <n v="759950"/>
    <m/>
    <n v="14525"/>
    <n v="12"/>
    <m/>
    <n v="174300"/>
    <n v="14598"/>
    <m/>
    <n v="2"/>
    <n v="29196"/>
    <m/>
    <m/>
    <n v="0"/>
    <n v="0.65"/>
    <n v="493967.5"/>
    <m/>
    <n v="52.5"/>
    <n v="119332.5"/>
    <m/>
    <m/>
    <n v="1576746"/>
    <n v="788373"/>
    <n v="7167.0272727272732"/>
    <m/>
    <n v="0"/>
    <m/>
    <n v="0"/>
    <m/>
    <n v="0"/>
    <m/>
    <n v="0"/>
    <m/>
    <n v="0"/>
    <m/>
    <n v="0"/>
    <n v="788373"/>
    <n v="74895.434999999998"/>
    <n v="7883.7300000000005"/>
  </r>
  <r>
    <n v="31"/>
    <s v="0115050263"/>
    <s v="CASTRO PRADO CHRISTIAN DAVID"/>
    <s v="Propiedad"/>
    <s v="SERVICIOS GENERALES"/>
    <s v="100 REMUNERACIONES GESTION ADMINISTRATIVA"/>
    <s v="504525"/>
    <s v="Trabajador Calificado de Servicio Civil 1"/>
    <s v="Construcción Civil"/>
    <m/>
    <n v="296000"/>
    <m/>
    <n v="6859"/>
    <n v="0"/>
    <m/>
    <n v="0"/>
    <n v="7328"/>
    <m/>
    <n v="0"/>
    <n v="0"/>
    <m/>
    <m/>
    <m/>
    <m/>
    <m/>
    <m/>
    <m/>
    <m/>
    <m/>
    <m/>
    <n v="296000"/>
    <n v="148000"/>
    <n v="1345.4545454545455"/>
    <m/>
    <n v="0"/>
    <m/>
    <n v="0"/>
    <m/>
    <n v="0"/>
    <m/>
    <n v="0"/>
    <m/>
    <n v="0"/>
    <m/>
    <n v="0"/>
    <n v="148000"/>
    <n v="14060"/>
    <n v="1480"/>
  </r>
  <r>
    <n v="32"/>
    <n v="206170542"/>
    <s v="CASTRO RODRIGUEZ JULIO"/>
    <s v="Propiedad"/>
    <s v="SERVICIOS GENERALES"/>
    <s v="100 REMUNERACIONES GESTION ADMINISTRATIVA"/>
    <s v="502791"/>
    <s v="Profesional de Servicio Civil 3"/>
    <s v="Administración"/>
    <m/>
    <n v="759950"/>
    <n v="379975"/>
    <n v="14525"/>
    <n v="6"/>
    <m/>
    <n v="87150"/>
    <n v="14598"/>
    <m/>
    <n v="2"/>
    <n v="29196"/>
    <n v="188112.5"/>
    <n v="0.55000000000000004"/>
    <n v="417972.50000000006"/>
    <m/>
    <m/>
    <m/>
    <n v="20"/>
    <n v="45460"/>
    <m/>
    <m/>
    <n v="1527841"/>
    <n v="763920.5"/>
    <n v="6944.7318181818182"/>
    <m/>
    <n v="0"/>
    <m/>
    <n v="0"/>
    <m/>
    <n v="0"/>
    <m/>
    <n v="0"/>
    <m/>
    <n v="0"/>
    <m/>
    <n v="0"/>
    <n v="763920.5"/>
    <n v="72572.447499999995"/>
    <n v="7639.2049999999999"/>
  </r>
  <r>
    <n v="33"/>
    <s v="0112360740"/>
    <s v="CASTRO VINDAS TATIANA ALEJANDRA"/>
    <s v="Propiedad"/>
    <s v="DESARROLLO HUMANO"/>
    <s v="100 REMUNERACIONES GESTION ADMINISTRATIVA"/>
    <s v="502770"/>
    <s v="Profesional de Servicio Civil 2"/>
    <s v="Administración de Recursos Humanos"/>
    <s v="1 hijo"/>
    <n v="699500"/>
    <m/>
    <n v="13352"/>
    <n v="7"/>
    <m/>
    <n v="93464"/>
    <n v="13425"/>
    <m/>
    <n v="2"/>
    <n v="26850"/>
    <m/>
    <n v="0.55000000000000004"/>
    <n v="384725.00000000006"/>
    <m/>
    <m/>
    <m/>
    <n v="41"/>
    <n v="93193"/>
    <m/>
    <m/>
    <n v="1297732"/>
    <n v="648866"/>
    <n v="5898.7818181818184"/>
    <m/>
    <n v="0"/>
    <m/>
    <n v="0"/>
    <m/>
    <n v="0"/>
    <m/>
    <n v="0"/>
    <m/>
    <n v="0"/>
    <m/>
    <n v="0"/>
    <n v="648866"/>
    <n v="61642.270000000004"/>
    <n v="6488.66"/>
  </r>
  <r>
    <n v="34"/>
    <s v="0108350396"/>
    <s v="CHAVES SALAS JUAN IGNACIO"/>
    <s v="Propiedad"/>
    <s v="INVESTIGACION Y ANALISIS DEL RIESGO"/>
    <s v="200 REMUNERACIONES GESTION DEL RIESGO"/>
    <s v="502740"/>
    <s v="Profesional de Servicio Civil 2"/>
    <s v="Geología"/>
    <m/>
    <n v="699500"/>
    <n v="41520"/>
    <n v="13352"/>
    <n v="10"/>
    <m/>
    <n v="133520"/>
    <n v="13425"/>
    <n v="13352"/>
    <n v="2"/>
    <n v="26777"/>
    <n v="103800"/>
    <n v="0.25"/>
    <n v="174875"/>
    <m/>
    <m/>
    <m/>
    <n v="38"/>
    <n v="86374"/>
    <m/>
    <m/>
    <n v="1224846"/>
    <n v="612423"/>
    <n v="5567.4818181818182"/>
    <m/>
    <n v="0"/>
    <m/>
    <n v="0"/>
    <m/>
    <n v="0"/>
    <m/>
    <n v="0"/>
    <m/>
    <n v="0"/>
    <m/>
    <n v="0"/>
    <n v="612423"/>
    <n v="58180.184999999998"/>
    <n v="6124.2300000000005"/>
  </r>
  <r>
    <n v="35"/>
    <s v="0801080692"/>
    <s v="COLINDRES HERNANDEZ MANUEL ANTONIO"/>
    <s v="Propiedad"/>
    <s v="SERVICIOS GENERALES"/>
    <s v="100 REMUNERACIONES GESTION ADMINISTRATIVA"/>
    <s v="502790"/>
    <s v="Trabajador Calificado de Servicio Civil 2"/>
    <s v="Mecánica"/>
    <m/>
    <n v="335450"/>
    <m/>
    <n v="6859"/>
    <n v="2"/>
    <m/>
    <n v="13718"/>
    <n v="8330"/>
    <m/>
    <n v="2"/>
    <n v="16660"/>
    <m/>
    <m/>
    <m/>
    <m/>
    <m/>
    <m/>
    <m/>
    <m/>
    <m/>
    <m/>
    <n v="365828"/>
    <n v="182914"/>
    <n v="1662.8545454545454"/>
    <m/>
    <n v="0"/>
    <m/>
    <n v="0"/>
    <m/>
    <n v="0"/>
    <m/>
    <n v="0"/>
    <m/>
    <n v="0"/>
    <m/>
    <n v="0"/>
    <n v="182914"/>
    <n v="17376.830000000002"/>
    <n v="1829.14"/>
  </r>
  <r>
    <n v="36"/>
    <s v="0110060110"/>
    <s v="CONTRERAS UMAÑA ELEINE GUISELA"/>
    <s v="Propiedad"/>
    <s v="RECURSOS FINANCIEROS"/>
    <s v="100 REMUNERACIONES GESTION ADMINISTRATIVA"/>
    <s v="502757"/>
    <s v="Profesional de Servicio Civil 2"/>
    <s v="Administración"/>
    <m/>
    <n v="699500"/>
    <m/>
    <n v="13352"/>
    <n v="5"/>
    <m/>
    <n v="66760"/>
    <n v="13425"/>
    <m/>
    <n v="2"/>
    <n v="26850"/>
    <m/>
    <n v="0.55000000000000004"/>
    <n v="384725.00000000006"/>
    <m/>
    <m/>
    <m/>
    <n v="26"/>
    <n v="59098"/>
    <m/>
    <m/>
    <n v="1236933"/>
    <n v="618466.5"/>
    <n v="5622.4227272727276"/>
    <m/>
    <n v="0"/>
    <m/>
    <n v="0"/>
    <m/>
    <n v="0"/>
    <m/>
    <n v="0"/>
    <m/>
    <n v="0"/>
    <m/>
    <n v="0"/>
    <n v="618466.5"/>
    <n v="58754.317499999997"/>
    <n v="6184.665"/>
  </r>
  <r>
    <n v="37"/>
    <s v="0107940048"/>
    <s v="CORDERO MELENDEZ MARCO VINICIO"/>
    <s v="Propiedad"/>
    <s v="GESTION DE PROCESOS DE RECONSTRUCCION"/>
    <s v="100 REMUNERACIONES GESTION ADMINISTRATIVA"/>
    <n v="502760"/>
    <s v="Profesional de Servicio Civil 3"/>
    <s v="Ingeniería Civil"/>
    <m/>
    <n v="759950"/>
    <m/>
    <n v="14525"/>
    <n v="0"/>
    <m/>
    <n v="0"/>
    <n v="14598"/>
    <m/>
    <n v="0"/>
    <n v="0"/>
    <n v="112867.5"/>
    <n v="0.25"/>
    <n v="189987.5"/>
    <m/>
    <m/>
    <m/>
    <n v="8"/>
    <n v="18184"/>
    <m/>
    <m/>
    <n v="1080989"/>
    <n v="540494.5"/>
    <n v="4913.5863636363638"/>
    <m/>
    <n v="0"/>
    <m/>
    <n v="0"/>
    <m/>
    <n v="0"/>
    <m/>
    <n v="0"/>
    <m/>
    <n v="0"/>
    <m/>
    <n v="0"/>
    <n v="540494.5"/>
    <n v="51346.977500000001"/>
    <n v="5404.9449999999997"/>
  </r>
  <r>
    <n v="38"/>
    <s v="0107180922"/>
    <s v="COTO MORALES JAVIER ROLANDO"/>
    <s v="Propiedad"/>
    <s v="SERVICIOS GENERALES"/>
    <s v="100 REMUNERACIONES GESTION ADMINISTRATIVA"/>
    <s v="504516"/>
    <s v="Conductor de Servicio Civil 2"/>
    <s v="No aplica"/>
    <m/>
    <n v="307450"/>
    <m/>
    <n v="6859"/>
    <n v="23"/>
    <m/>
    <n v="157757"/>
    <n v="7619"/>
    <m/>
    <n v="2"/>
    <n v="15238"/>
    <n v="44992.5"/>
    <m/>
    <m/>
    <m/>
    <m/>
    <n v="500"/>
    <m/>
    <m/>
    <m/>
    <m/>
    <n v="525937.5"/>
    <n v="262968.75"/>
    <n v="2390.625"/>
    <m/>
    <n v="0"/>
    <m/>
    <n v="0"/>
    <m/>
    <n v="0"/>
    <m/>
    <n v="0"/>
    <m/>
    <n v="0"/>
    <m/>
    <n v="0"/>
    <n v="262968.75"/>
    <n v="24982.03125"/>
    <n v="2629.6875"/>
  </r>
  <r>
    <n v="39"/>
    <s v="0107930013"/>
    <s v="CRUZ BERMUDEZ INGRID"/>
    <s v="Propiedad"/>
    <s v="RECURSOS FINANCIEROS"/>
    <s v="100 REMUNERACIONES GESTION ADMINISTRATIVA"/>
    <s v="502781"/>
    <s v="Profesional de Servicio Civil 3"/>
    <s v="Administración"/>
    <m/>
    <n v="759950"/>
    <m/>
    <n v="14525"/>
    <n v="22"/>
    <m/>
    <n v="319550"/>
    <n v="14598"/>
    <m/>
    <n v="2"/>
    <n v="29196"/>
    <m/>
    <n v="0.55000000000000004"/>
    <n v="417972.50000000006"/>
    <m/>
    <m/>
    <m/>
    <n v="48.5"/>
    <n v="110240.5"/>
    <m/>
    <m/>
    <n v="1636909"/>
    <n v="818454.5"/>
    <n v="7440.4954545454548"/>
    <m/>
    <n v="0"/>
    <m/>
    <n v="0"/>
    <m/>
    <n v="0"/>
    <m/>
    <n v="0"/>
    <m/>
    <n v="0"/>
    <m/>
    <n v="0"/>
    <n v="818454.5"/>
    <n v="77753.177500000005"/>
    <n v="8184.5450000000001"/>
  </r>
  <r>
    <n v="40"/>
    <s v="0109820184"/>
    <s v="CRUZ TENORIO JUAN CARLOS"/>
    <s v="Propiedad"/>
    <s v="GESTION DE PROCESOS DE RECONSTRUCCION"/>
    <s v="100 REMUNERACIONES GESTION ADMINISTRATIVA"/>
    <s v="502758"/>
    <s v="Profesional de Servicio Civil 3"/>
    <s v="Ingeniería Civil"/>
    <m/>
    <n v="759950"/>
    <m/>
    <n v="14525"/>
    <n v="8"/>
    <m/>
    <n v="116200"/>
    <n v="14598"/>
    <m/>
    <n v="1"/>
    <n v="14598"/>
    <n v="112867.5"/>
    <n v="0.25"/>
    <n v="189987.5"/>
    <m/>
    <m/>
    <m/>
    <n v="12"/>
    <n v="27276"/>
    <m/>
    <m/>
    <n v="1220879"/>
    <n v="610439.5"/>
    <n v="5549.45"/>
    <m/>
    <n v="0"/>
    <m/>
    <n v="0"/>
    <m/>
    <n v="0"/>
    <m/>
    <n v="0"/>
    <m/>
    <n v="0"/>
    <m/>
    <n v="0"/>
    <n v="610439.5"/>
    <n v="57991.752500000002"/>
    <n v="6104.3950000000004"/>
  </r>
  <r>
    <n v="41"/>
    <s v="0110400429"/>
    <s v="CUBERO GRISHINA MARISELA"/>
    <s v="Propiedad"/>
    <s v="RELACIONES INTERNACIONALES Y COOPERACION"/>
    <s v="100 REMUNERACIONES GESTION ADMINISTRATIVA"/>
    <s v="504457"/>
    <s v="Profesional de Servicio Civil 2"/>
    <s v="Cooperación Internacional"/>
    <s v="2 hijos y el esposo"/>
    <n v="699500"/>
    <m/>
    <n v="13352"/>
    <n v="8"/>
    <m/>
    <n v="106816"/>
    <n v="13425"/>
    <m/>
    <n v="2"/>
    <n v="26850"/>
    <m/>
    <n v="0.25"/>
    <n v="174875"/>
    <m/>
    <m/>
    <m/>
    <n v="40"/>
    <n v="90920"/>
    <m/>
    <m/>
    <n v="1098961"/>
    <n v="549480.5"/>
    <n v="4995.2772727272732"/>
    <m/>
    <n v="0"/>
    <m/>
    <n v="0"/>
    <m/>
    <n v="0"/>
    <m/>
    <n v="0"/>
    <m/>
    <n v="0"/>
    <m/>
    <n v="0"/>
    <n v="549480.5"/>
    <n v="52200.647499999999"/>
    <n v="5494.8050000000003"/>
  </r>
  <r>
    <n v="42"/>
    <s v="0115590598"/>
    <s v="CUBILLO MORA JOCELYN VICTORIA"/>
    <s v="Propiedad"/>
    <s v="CONTRALORIA DE SERVICIOS"/>
    <s v="100 REMUNERACIONES GESTION ADMINISTRATIVA"/>
    <s v="502789"/>
    <s v="Técnico de Servicio Civil 1"/>
    <s v="Administración"/>
    <m/>
    <n v="343050"/>
    <m/>
    <n v="0"/>
    <n v="0"/>
    <m/>
    <n v="0"/>
    <n v="0"/>
    <m/>
    <m/>
    <n v="0"/>
    <m/>
    <m/>
    <m/>
    <m/>
    <m/>
    <m/>
    <m/>
    <m/>
    <m/>
    <m/>
    <n v="343050"/>
    <n v="171525"/>
    <n v="1559.3181818181818"/>
    <m/>
    <n v="0"/>
    <m/>
    <n v="0"/>
    <m/>
    <n v="0"/>
    <m/>
    <n v="0"/>
    <m/>
    <n v="0"/>
    <m/>
    <n v="0"/>
    <n v="171525"/>
    <n v="16294.875"/>
    <n v="1715.25"/>
  </r>
  <r>
    <n v="43"/>
    <s v="0401260645"/>
    <s v="DELGADO MORERA MARIA DEL ROCIO"/>
    <s v="Ascenso Interino"/>
    <s v="PROVEEDURIA"/>
    <s v="100 REMUNERACIONES GESTION ADMINISTRATIVA"/>
    <n v="504523"/>
    <s v="Profesional de Servicio Civil 1, Grupo B"/>
    <s v="Administración"/>
    <m/>
    <n v="617650"/>
    <m/>
    <n v="8221"/>
    <n v="5"/>
    <m/>
    <n v="41105"/>
    <n v="8459"/>
    <m/>
    <n v="2"/>
    <n v="16918"/>
    <m/>
    <n v="0.25"/>
    <n v="154412.5"/>
    <m/>
    <m/>
    <m/>
    <n v="14"/>
    <n v="31822"/>
    <m/>
    <m/>
    <n v="861907.5"/>
    <n v="430953.75"/>
    <n v="3917.7613636363635"/>
    <m/>
    <n v="0"/>
    <m/>
    <n v="0"/>
    <m/>
    <n v="0"/>
    <m/>
    <n v="0"/>
    <m/>
    <n v="0"/>
    <m/>
    <n v="0"/>
    <n v="430953.75"/>
    <n v="40940.606249999997"/>
    <n v="4309.5375000000004"/>
  </r>
  <r>
    <n v="44"/>
    <s v="0106800310"/>
    <s v="DIAZ MUÑOZ MARJORIE PATRICIA"/>
    <s v="Propiedad"/>
    <s v="AUDITORIA"/>
    <s v="100 AUDITORIA"/>
    <s v="502753"/>
    <s v="Profesional de Servicio Civil 2"/>
    <s v="Auditoria"/>
    <s v="1 hijo"/>
    <n v="699500"/>
    <m/>
    <n v="13352"/>
    <n v="7"/>
    <m/>
    <n v="93464"/>
    <n v="13425"/>
    <m/>
    <n v="2"/>
    <n v="26850"/>
    <m/>
    <m/>
    <m/>
    <n v="0.65"/>
    <n v="454675"/>
    <m/>
    <n v="44.5"/>
    <n v="101148.5"/>
    <m/>
    <m/>
    <n v="1375637.5"/>
    <n v="687818.75"/>
    <n v="6252.897727272727"/>
    <m/>
    <n v="0"/>
    <m/>
    <n v="0"/>
    <m/>
    <n v="0"/>
    <m/>
    <n v="0"/>
    <m/>
    <n v="0"/>
    <m/>
    <n v="0"/>
    <n v="687818.75"/>
    <n v="65342.78125"/>
    <n v="6878.1875"/>
  </r>
  <r>
    <n v="45"/>
    <s v="0106970116"/>
    <s v="DIXON BALLESTERO IVANNIA"/>
    <s v="Propiedad"/>
    <s v="DESARROLLO ESTRATEGICO"/>
    <s v="200 REMUNERACIONES GESTION DEL RIESGO"/>
    <s v="504515"/>
    <s v="Técnico en Informática 1"/>
    <s v="Digitación"/>
    <m/>
    <n v="330000"/>
    <m/>
    <n v="6859"/>
    <n v="27"/>
    <m/>
    <n v="185193"/>
    <n v="8192"/>
    <m/>
    <n v="2"/>
    <n v="16384"/>
    <m/>
    <m/>
    <m/>
    <m/>
    <m/>
    <n v="500"/>
    <m/>
    <m/>
    <m/>
    <m/>
    <n v="532077"/>
    <n v="266038.5"/>
    <n v="2418.5318181818184"/>
    <m/>
    <n v="0"/>
    <m/>
    <n v="0"/>
    <m/>
    <n v="0"/>
    <m/>
    <n v="0"/>
    <m/>
    <n v="0"/>
    <m/>
    <n v="0"/>
    <n v="266038.5"/>
    <n v="25273.657500000001"/>
    <n v="2660.3850000000002"/>
  </r>
  <r>
    <n v="46"/>
    <s v="0402360241"/>
    <s v="DURAN SOLIS EMMANUEL"/>
    <s v="Propiedad"/>
    <s v="GESTION DE OPERACIONES"/>
    <s v="200 REMUNERACIONES GESTION DEL RIESGO"/>
    <n v="504483"/>
    <s v="Técnico de Servicio Civil 2"/>
    <s v="Operación de Radio"/>
    <m/>
    <n v="373750"/>
    <m/>
    <n v="0"/>
    <n v="0"/>
    <m/>
    <n v="0"/>
    <n v="0"/>
    <m/>
    <n v="0"/>
    <n v="0"/>
    <m/>
    <m/>
    <m/>
    <m/>
    <m/>
    <n v="0"/>
    <m/>
    <m/>
    <m/>
    <m/>
    <n v="373750"/>
    <n v="186875"/>
    <n v="1698.8636363636363"/>
    <m/>
    <n v="0"/>
    <m/>
    <n v="0"/>
    <m/>
    <n v="0"/>
    <m/>
    <n v="0"/>
    <m/>
    <n v="0"/>
    <m/>
    <n v="0"/>
    <n v="186875"/>
    <n v="17753.125"/>
    <n v="1868.75"/>
  </r>
  <r>
    <n v="47"/>
    <s v="0109770116"/>
    <s v="EDUARTE VARGAS DAVID"/>
    <s v="Ascenso Interino"/>
    <s v="TECNOLOGIAS DE INFORMACION"/>
    <s v="100 REMUNERACIONES GESTION ADMINISTRATIVA"/>
    <s v="504526"/>
    <s v="Profesional en Informática 1, Grupo C"/>
    <s v="Informática y Computación"/>
    <m/>
    <n v="617650"/>
    <m/>
    <n v="7544"/>
    <n v="18"/>
    <m/>
    <n v="135792"/>
    <n v="9972"/>
    <m/>
    <n v="1"/>
    <n v="9972"/>
    <m/>
    <m/>
    <m/>
    <n v="0.65"/>
    <n v="401472.5"/>
    <m/>
    <m/>
    <m/>
    <m/>
    <m/>
    <n v="1164886.5"/>
    <n v="582443.25"/>
    <n v="5294.9386363636368"/>
    <m/>
    <n v="0"/>
    <m/>
    <n v="0"/>
    <m/>
    <n v="0"/>
    <m/>
    <n v="0"/>
    <m/>
    <n v="0"/>
    <m/>
    <n v="0"/>
    <n v="582443.25"/>
    <n v="55332.108749999999"/>
    <n v="5824.4324999999999"/>
  </r>
  <r>
    <n v="48"/>
    <n v="602280055"/>
    <s v="ELIZONDO AGUILAR CARLOS LUIS"/>
    <s v="Interino"/>
    <s v="GESTION DE OPERACIONES"/>
    <s v="200 REMUNERACIONES GESTION DEL RIESGO"/>
    <s v="504524"/>
    <s v="Técnico de Servicio Civil 2"/>
    <s v="Electrónica"/>
    <m/>
    <n v="373750"/>
    <n v="137041.66666666669"/>
    <n v="7033"/>
    <n v="24"/>
    <m/>
    <n v="168792"/>
    <n v="9303"/>
    <m/>
    <n v="1"/>
    <n v="9303"/>
    <n v="54937.5"/>
    <m/>
    <m/>
    <m/>
    <m/>
    <m/>
    <m/>
    <m/>
    <m/>
    <m/>
    <n v="606782.5"/>
    <n v="303391.25"/>
    <n v="2758.1022727272725"/>
    <m/>
    <n v="0"/>
    <m/>
    <n v="0"/>
    <m/>
    <n v="0"/>
    <m/>
    <n v="0"/>
    <m/>
    <n v="0"/>
    <m/>
    <n v="0"/>
    <n v="303391.25"/>
    <n v="28822.168750000001"/>
    <n v="3033.9124999999999"/>
  </r>
  <r>
    <n v="49"/>
    <s v="0800810366"/>
    <s v="ESCAMILLA LEIVA SERGIO JAVIER"/>
    <s v="Propiedad"/>
    <s v="GESTION DE PROCESOS DE RECONSTRUCCION"/>
    <s v="100 REMUNERACIONES GESTION ADMINISTRATIVA"/>
    <s v="502761"/>
    <s v="Profesional de Servicio Civil 3"/>
    <s v="Ingeniería Civil"/>
    <m/>
    <n v="759950"/>
    <m/>
    <n v="14525"/>
    <n v="19"/>
    <m/>
    <n v="275975"/>
    <n v="14598"/>
    <m/>
    <n v="2"/>
    <n v="29196"/>
    <n v="112867.5"/>
    <n v="0.55000000000000004"/>
    <n v="417972.50000000006"/>
    <m/>
    <m/>
    <m/>
    <n v="42"/>
    <n v="95466"/>
    <m/>
    <m/>
    <n v="1691427"/>
    <n v="845713.5"/>
    <n v="7688.3045454545454"/>
    <m/>
    <n v="0"/>
    <m/>
    <n v="0"/>
    <m/>
    <n v="0"/>
    <m/>
    <n v="0"/>
    <m/>
    <n v="0"/>
    <m/>
    <n v="0"/>
    <n v="845713.5"/>
    <n v="80342.782500000001"/>
    <n v="8457.1350000000002"/>
  </r>
  <r>
    <n v="50"/>
    <s v="0113200645"/>
    <s v="ESCOBAR ASCENCIO PAULA MARIA"/>
    <s v="Propiedad"/>
    <s v="DIRECCION DE GESTION DEL RIESGO"/>
    <s v="200 REMUNERACIONES GESTION DEL RIESGO"/>
    <n v="504540"/>
    <s v="Profesional de Servicio Civil 1, Grupo A"/>
    <s v="Administración"/>
    <m/>
    <n v="526050"/>
    <m/>
    <n v="6859"/>
    <n v="9"/>
    <m/>
    <n v="61731"/>
    <n v="10859"/>
    <m/>
    <n v="2"/>
    <n v="19382"/>
    <m/>
    <n v="0.1"/>
    <n v="52605"/>
    <m/>
    <m/>
    <m/>
    <m/>
    <m/>
    <m/>
    <m/>
    <n v="659768"/>
    <n v="329884"/>
    <n v="2998.9454545454546"/>
    <m/>
    <n v="0"/>
    <m/>
    <n v="0"/>
    <m/>
    <n v="0"/>
    <m/>
    <n v="0"/>
    <m/>
    <n v="0"/>
    <m/>
    <n v="0"/>
    <n v="329884"/>
    <n v="31338.98"/>
    <n v="3298.84"/>
  </r>
  <r>
    <n v="51"/>
    <s v="0205440350"/>
    <s v="ESPINOZA CHAVES MISAEL GERARDO"/>
    <s v="Propiedad"/>
    <s v="SERVICIOS GENERALES"/>
    <s v="100 REMUNERACIONES GESTION ADMINISTRATIVA"/>
    <s v="502774"/>
    <s v="Conductor de Servicio Civil 2"/>
    <s v="No aplica"/>
    <m/>
    <n v="307450"/>
    <m/>
    <n v="6859"/>
    <n v="4"/>
    <m/>
    <n v="27436"/>
    <n v="7619"/>
    <m/>
    <n v="2"/>
    <n v="15238"/>
    <n v="44992.5"/>
    <m/>
    <m/>
    <m/>
    <m/>
    <m/>
    <m/>
    <m/>
    <m/>
    <m/>
    <n v="395116.5"/>
    <n v="197558.25"/>
    <n v="1795.9840909090908"/>
    <m/>
    <n v="0"/>
    <m/>
    <n v="0"/>
    <m/>
    <n v="0"/>
    <m/>
    <n v="0"/>
    <m/>
    <n v="0"/>
    <m/>
    <n v="0"/>
    <n v="197558.25"/>
    <n v="18768.033749999999"/>
    <n v="1975.5825"/>
  </r>
  <r>
    <n v="52"/>
    <s v="0601960335"/>
    <s v="ESQUIVEL VALVERDE LIDIER"/>
    <s v="Propiedad"/>
    <s v="INVESTIGACION Y ANALISIS DEL RIESGO"/>
    <s v="200 REMUNERACIONES GESTION DEL RIESGO"/>
    <s v="504514"/>
    <s v="Profesional Jefe de Servicio Civil 3"/>
    <s v="Gestión en Desastres"/>
    <m/>
    <n v="968950"/>
    <m/>
    <n v="18579"/>
    <n v="23"/>
    <m/>
    <n v="427317"/>
    <n v="18652"/>
    <m/>
    <n v="2"/>
    <n v="37304"/>
    <n v="144217.5"/>
    <n v="0.55000000000000004"/>
    <n v="532922.5"/>
    <m/>
    <m/>
    <n v="500"/>
    <n v="74.5"/>
    <n v="169338.5"/>
    <m/>
    <m/>
    <n v="2280549.5"/>
    <n v="1140274.75"/>
    <n v="10366.13409090909"/>
    <m/>
    <n v="0"/>
    <m/>
    <n v="0"/>
    <m/>
    <n v="0"/>
    <m/>
    <n v="0"/>
    <m/>
    <n v="0"/>
    <m/>
    <n v="0"/>
    <n v="1140274.75"/>
    <n v="108326.10125000001"/>
    <n v="11402.747499999999"/>
  </r>
  <r>
    <n v="53"/>
    <n v="205440387"/>
    <s v="ESQUIVEL VILLALOBOS KAREN ENID"/>
    <s v="Propiedad"/>
    <s v="ASESORIA LEGAL"/>
    <s v="100 REMUNERACIONES GESTION ADMINISTRATIVA"/>
    <s v="504468"/>
    <s v="Profesional de Servicio Civil 3"/>
    <s v="Derecho"/>
    <m/>
    <n v="759950"/>
    <m/>
    <n v="14525"/>
    <n v="10"/>
    <m/>
    <n v="145250"/>
    <n v="14598"/>
    <m/>
    <n v="0"/>
    <n v="0"/>
    <m/>
    <m/>
    <m/>
    <n v="0.65"/>
    <n v="493967.5"/>
    <m/>
    <n v="10"/>
    <n v="22730"/>
    <m/>
    <m/>
    <n v="1421897.5"/>
    <n v="710948.75"/>
    <n v="6463.170454545455"/>
    <m/>
    <n v="0"/>
    <m/>
    <n v="0"/>
    <m/>
    <n v="0"/>
    <m/>
    <n v="0"/>
    <m/>
    <n v="0"/>
    <m/>
    <n v="0"/>
    <n v="710948.75"/>
    <n v="67540.131250000006"/>
    <n v="7109.4875000000002"/>
  </r>
  <r>
    <n v="54"/>
    <s v="0110920160"/>
    <s v="FALLAS CAMPOS MARIANELA"/>
    <s v="Propiedad"/>
    <s v="GESTION DE OPERACIONES"/>
    <s v="100 REMUNERACIONES GESTION ADMINISTRATIVA"/>
    <s v="504460"/>
    <s v="Profesional de Servicio Civil 3"/>
    <s v="Administración"/>
    <s v="2 Hijos"/>
    <n v="759950"/>
    <m/>
    <n v="14525"/>
    <n v="17"/>
    <m/>
    <n v="246925"/>
    <n v="14598"/>
    <m/>
    <n v="2"/>
    <n v="29196"/>
    <n v="188112.5"/>
    <n v="0.25"/>
    <n v="189987.5"/>
    <m/>
    <m/>
    <m/>
    <n v="31"/>
    <n v="70463"/>
    <m/>
    <m/>
    <n v="1484634"/>
    <n v="742317"/>
    <n v="6748.3363636363638"/>
    <m/>
    <n v="0"/>
    <m/>
    <n v="0"/>
    <m/>
    <n v="0"/>
    <m/>
    <n v="0"/>
    <m/>
    <n v="0"/>
    <m/>
    <n v="0"/>
    <n v="742317"/>
    <n v="70520.115000000005"/>
    <n v="7423.17"/>
  </r>
  <r>
    <n v="55"/>
    <s v="0108460971"/>
    <s v="FALLAS CASCANTE ALEXANDER"/>
    <s v="Propiedad"/>
    <s v="RECURSOS FINANCIEROS"/>
    <s v="100 REMUNERACIONES GESTION ADMINISTRATIVA"/>
    <s v="504533"/>
    <s v="Profesional Jefe de Servicio Civil 1"/>
    <s v="Contabilidad"/>
    <s v="Esposa-Hijo"/>
    <n v="835450"/>
    <m/>
    <n v="15989"/>
    <n v="5"/>
    <m/>
    <n v="79945"/>
    <n v="16062"/>
    <m/>
    <n v="2"/>
    <n v="32124"/>
    <m/>
    <n v="0.55000000000000004"/>
    <n v="459497.50000000006"/>
    <m/>
    <m/>
    <m/>
    <n v="30"/>
    <n v="68190"/>
    <m/>
    <m/>
    <n v="1475206.5"/>
    <n v="737603.25"/>
    <n v="6705.4840909090908"/>
    <m/>
    <n v="0"/>
    <m/>
    <n v="0"/>
    <m/>
    <n v="0"/>
    <m/>
    <n v="0"/>
    <m/>
    <n v="0"/>
    <m/>
    <n v="0"/>
    <n v="737603.25"/>
    <n v="70072.308749999997"/>
    <n v="7376.0325000000003"/>
  </r>
  <r>
    <n v="56"/>
    <s v="0402050188"/>
    <s v="FALLAS TREJOS KAROL"/>
    <s v="Propiedad"/>
    <s v="PLANIFICACION"/>
    <s v="100 REMUNERACIONES GESTION ADMINISTRATIVA"/>
    <s v="504530"/>
    <s v="Profesional de Servicio Civil 1, Grupo B"/>
    <s v="Administración"/>
    <m/>
    <n v="617650"/>
    <m/>
    <n v="11764"/>
    <n v="0"/>
    <m/>
    <n v="0"/>
    <n v="11837"/>
    <m/>
    <n v="0"/>
    <n v="0"/>
    <m/>
    <n v="0.25"/>
    <n v="154412.5"/>
    <m/>
    <m/>
    <m/>
    <n v="3"/>
    <n v="6819"/>
    <m/>
    <m/>
    <n v="778881.5"/>
    <n v="389440.75"/>
    <n v="3540.3704545454543"/>
    <m/>
    <n v="0"/>
    <m/>
    <n v="0"/>
    <m/>
    <n v="0"/>
    <m/>
    <n v="0"/>
    <m/>
    <n v="0"/>
    <m/>
    <n v="0"/>
    <n v="389440.75"/>
    <n v="36996.871250000004"/>
    <n v="3894.4075000000003"/>
  </r>
  <r>
    <n v="57"/>
    <s v="0108940900"/>
    <s v="FERNANDEZ LOPEZ JONATHAN FRANCISCO"/>
    <s v="Propiedad"/>
    <s v="PROVEEDURIA"/>
    <s v="100 REMUNERACIONES GESTION ADMINISTRATIVA"/>
    <s v="502772"/>
    <s v="Oficinista de Servicio Civil 1"/>
    <s v="Labores Varias de Oficina"/>
    <n v="13356"/>
    <n v="304300"/>
    <m/>
    <n v="6859"/>
    <n v="15"/>
    <m/>
    <n v="102885"/>
    <n v="7539"/>
    <m/>
    <n v="2"/>
    <n v="15078"/>
    <n v="44520"/>
    <m/>
    <m/>
    <m/>
    <m/>
    <m/>
    <m/>
    <m/>
    <m/>
    <m/>
    <n v="466783"/>
    <n v="233391.5"/>
    <n v="2121.7409090909091"/>
    <m/>
    <n v="0"/>
    <m/>
    <n v="0"/>
    <m/>
    <n v="0"/>
    <m/>
    <n v="0"/>
    <m/>
    <n v="0"/>
    <m/>
    <n v="0"/>
    <n v="233391.5"/>
    <n v="22172.192500000001"/>
    <n v="2333.915"/>
  </r>
  <r>
    <n v="58"/>
    <n v="106180851"/>
    <s v="FERNANDEZ SEQUEIRA CECILIA MARIA"/>
    <s v="Propiedad"/>
    <s v="DIRECCION EJECUTIVA"/>
    <s v="100 REMUNERACIONES GESTION ADMINISTRATIVA"/>
    <s v="504527"/>
    <s v="Profesional de Servicio Civil 3"/>
    <s v="Administración"/>
    <m/>
    <n v="759950"/>
    <m/>
    <n v="14525"/>
    <n v="33"/>
    <n v="0"/>
    <n v="479325"/>
    <n v="14598"/>
    <m/>
    <n v="2"/>
    <n v="29196"/>
    <m/>
    <n v="0.55000000000000004"/>
    <n v="417972.50000000006"/>
    <m/>
    <m/>
    <m/>
    <n v="46.5"/>
    <n v="105694.5"/>
    <m/>
    <m/>
    <n v="1792138"/>
    <n v="896069"/>
    <n v="8146.0818181818186"/>
    <m/>
    <n v="0"/>
    <m/>
    <n v="0"/>
    <m/>
    <n v="0"/>
    <m/>
    <n v="0"/>
    <m/>
    <n v="0"/>
    <m/>
    <n v="0"/>
    <n v="896069"/>
    <n v="85126.555000000008"/>
    <n v="8960.69"/>
  </r>
  <r>
    <n v="59"/>
    <s v="0108620485"/>
    <s v="FONSECA BONILLA WALTER"/>
    <s v="Ascenso Interino"/>
    <s v="PROVEEDURIA"/>
    <s v="100 REMUNERACIONES GESTION ADMINISTRATIVA"/>
    <s v="504449"/>
    <s v="Profesional de Servicio Civil 3"/>
    <s v="Administración"/>
    <n v="0"/>
    <n v="759950"/>
    <m/>
    <n v="14525"/>
    <n v="26"/>
    <m/>
    <n v="377650"/>
    <n v="14598"/>
    <m/>
    <n v="2"/>
    <n v="29196"/>
    <n v="112867.5"/>
    <n v="0.25"/>
    <n v="189987.5"/>
    <m/>
    <m/>
    <n v="500"/>
    <n v="19.5"/>
    <n v="44323.5"/>
    <m/>
    <m/>
    <n v="1514474.5"/>
    <n v="757237.25"/>
    <n v="6883.9750000000004"/>
    <m/>
    <n v="0"/>
    <m/>
    <n v="0"/>
    <m/>
    <n v="0"/>
    <m/>
    <n v="0"/>
    <m/>
    <n v="0"/>
    <m/>
    <n v="0"/>
    <n v="757237.25"/>
    <n v="71937.538750000007"/>
    <n v="7572.3725000000004"/>
  </r>
  <r>
    <n v="60"/>
    <s v="0114660685"/>
    <s v="GARCIA GARCIA KEYLOR"/>
    <s v="Propiedad"/>
    <s v="RECURSOS FINANCIEROS"/>
    <s v="100 REMUNERACIONES GESTION ADMINISTRATIVA"/>
    <s v="504501"/>
    <s v="Profesional de Servicio Civil 1, Grupo B"/>
    <s v="Contabilidad"/>
    <m/>
    <n v="617650"/>
    <m/>
    <n v="0"/>
    <n v="0"/>
    <n v="0"/>
    <n v="0"/>
    <n v="0"/>
    <m/>
    <n v="0"/>
    <n v="0"/>
    <m/>
    <n v="0.25"/>
    <n v="154412.5"/>
    <m/>
    <m/>
    <m/>
    <m/>
    <m/>
    <m/>
    <m/>
    <n v="772062.5"/>
    <n v="386031.25"/>
    <n v="3509.375"/>
    <m/>
    <n v="0"/>
    <m/>
    <n v="0"/>
    <m/>
    <n v="0"/>
    <m/>
    <n v="0"/>
    <m/>
    <n v="0"/>
    <m/>
    <n v="0"/>
    <n v="386031.25"/>
    <n v="36672.96875"/>
    <n v="3860.3125"/>
  </r>
  <r>
    <n v="61"/>
    <s v="0113150072"/>
    <s v="GONZALEZ GALLEGO KARLA"/>
    <s v="Interino"/>
    <s v="PLANIFICACION"/>
    <s v="100 REMUNERACIONES GESTION ADMINISTRATIVA"/>
    <s v="504458"/>
    <s v="Profesional de Servicio Civil 2"/>
    <s v="Administración"/>
    <m/>
    <n v="699500"/>
    <m/>
    <n v="13352"/>
    <n v="8"/>
    <m/>
    <n v="106816"/>
    <n v="13425"/>
    <m/>
    <n v="2"/>
    <n v="26850"/>
    <m/>
    <n v="0.25"/>
    <n v="174875"/>
    <m/>
    <m/>
    <m/>
    <n v="15"/>
    <n v="34095"/>
    <m/>
    <m/>
    <n v="1042136"/>
    <n v="521068"/>
    <n v="4736.9818181818182"/>
    <m/>
    <n v="0"/>
    <m/>
    <n v="0"/>
    <m/>
    <n v="0"/>
    <m/>
    <n v="0"/>
    <m/>
    <n v="0"/>
    <m/>
    <n v="0"/>
    <n v="521068"/>
    <n v="49501.46"/>
    <n v="5210.68"/>
  </r>
  <r>
    <n v="62"/>
    <s v="0602060751"/>
    <s v="GONZALEZ JIMENEZ ROSA"/>
    <s v="Propiedad"/>
    <s v="AUDITORIA"/>
    <s v="100 AUDITORIA"/>
    <s v="504440"/>
    <s v="Profesional de Servicio Civil 3"/>
    <s v="Auditoria"/>
    <m/>
    <n v="759950"/>
    <m/>
    <n v="14525"/>
    <n v="27"/>
    <m/>
    <n v="392175"/>
    <n v="14598"/>
    <m/>
    <n v="2"/>
    <n v="29196"/>
    <m/>
    <m/>
    <m/>
    <n v="0.65"/>
    <n v="493967.5"/>
    <m/>
    <n v="72"/>
    <n v="163656"/>
    <m/>
    <m/>
    <n v="1838944.5"/>
    <n v="919472.25"/>
    <n v="8358.8386363636364"/>
    <m/>
    <n v="0"/>
    <m/>
    <n v="0"/>
    <m/>
    <n v="0"/>
    <m/>
    <n v="0"/>
    <m/>
    <n v="0"/>
    <m/>
    <n v="0"/>
    <n v="919472.25"/>
    <n v="87349.863750000004"/>
    <n v="9194.7224999999999"/>
  </r>
  <r>
    <n v="63"/>
    <s v="0106260045"/>
    <s v="GONZALEZ PICADO FRANCISCO"/>
    <s v="Propiedad"/>
    <s v="GESTION DE PROCESOS DE RECONSTRUCCION"/>
    <s v="100 REMUNERACIONES GESTION ADMINISTRATIVA"/>
    <s v="504492"/>
    <s v="Profesional de Servicio Civil 3"/>
    <s v="Ingeniería Civil"/>
    <m/>
    <n v="759950"/>
    <m/>
    <n v="14525"/>
    <n v="23"/>
    <m/>
    <n v="334075"/>
    <n v="14598"/>
    <m/>
    <n v="2"/>
    <n v="29196"/>
    <n v="112867.5"/>
    <n v="0.55000000000000004"/>
    <n v="417972.50000000006"/>
    <m/>
    <m/>
    <m/>
    <n v="62.5"/>
    <n v="142062.5"/>
    <m/>
    <m/>
    <n v="1796123.5"/>
    <n v="898061.75"/>
    <n v="8164.1977272727272"/>
    <m/>
    <n v="0"/>
    <m/>
    <n v="0"/>
    <m/>
    <n v="0"/>
    <m/>
    <n v="0"/>
    <m/>
    <n v="0"/>
    <m/>
    <n v="0"/>
    <n v="898061.75"/>
    <n v="85315.866250000006"/>
    <n v="8980.6175000000003"/>
  </r>
  <r>
    <n v="64"/>
    <s v="0108250876"/>
    <s v="GONZALEZ VALVERDE JOHANNA"/>
    <s v="Propiedad"/>
    <s v="PRESIDENCIA EJECUTIVA"/>
    <s v="100 REMUNERACIONES GESTION ADMINISTRATIVA"/>
    <s v="504502"/>
    <s v="Secretario de Servicio Civil 2"/>
    <s v="No aplica"/>
    <m/>
    <n v="355600"/>
    <m/>
    <n v="6859"/>
    <n v="27"/>
    <m/>
    <n v="185193"/>
    <n v="8842"/>
    <m/>
    <n v="2"/>
    <n v="17684"/>
    <m/>
    <m/>
    <m/>
    <m/>
    <m/>
    <n v="500"/>
    <m/>
    <m/>
    <m/>
    <m/>
    <n v="558977"/>
    <n v="279488.5"/>
    <n v="2540.8045454545454"/>
    <m/>
    <n v="0"/>
    <m/>
    <n v="0"/>
    <m/>
    <n v="0"/>
    <m/>
    <n v="0"/>
    <m/>
    <n v="0"/>
    <m/>
    <n v="0"/>
    <n v="279488.5"/>
    <n v="26551.407500000001"/>
    <n v="2794.8850000000002"/>
  </r>
  <r>
    <n v="65"/>
    <s v="05-0361-0713"/>
    <s v="GUADAMUZ GUADAMUZ MARÍA ALEJANDRA"/>
    <s v="Interino"/>
    <s v="DESARROLLO ESTRATEGICO"/>
    <s v="200 REMUNERACIONES GESTION DEL RIESGO"/>
    <s v="502785"/>
    <s v="Profesional de Servicio Civil 2"/>
    <s v="Administración Pública"/>
    <m/>
    <n v="699500"/>
    <m/>
    <n v="13352"/>
    <n v="0"/>
    <m/>
    <n v="0"/>
    <n v="13425"/>
    <m/>
    <n v="1"/>
    <n v="13425"/>
    <m/>
    <n v="0.25"/>
    <n v="174875"/>
    <m/>
    <m/>
    <m/>
    <n v="0"/>
    <n v="0"/>
    <m/>
    <m/>
    <n v="887800"/>
    <n v="443900"/>
    <n v="4035.4545454545455"/>
    <m/>
    <n v="0"/>
    <m/>
    <n v="0"/>
    <m/>
    <n v="0"/>
    <m/>
    <n v="0"/>
    <m/>
    <n v="0"/>
    <m/>
    <n v="0"/>
    <n v="443900"/>
    <n v="42170.5"/>
    <n v="4439"/>
  </r>
  <r>
    <n v="66"/>
    <s v="01-1615-0405"/>
    <s v="GÚZMAN CHINCHILLA KARLA VANESSA"/>
    <s v="Interino"/>
    <s v="DIRECCION EJECUTIVA"/>
    <s v="100 REMUNERACIONES GESTION ADMINISTRATIVA"/>
    <s v="504481"/>
    <s v="Secretario de Servicio Civil 1"/>
    <s v="No aplica"/>
    <m/>
    <n v="343050"/>
    <m/>
    <n v="6859"/>
    <n v="0"/>
    <m/>
    <n v="0"/>
    <n v="8523"/>
    <m/>
    <n v="0"/>
    <n v="0"/>
    <m/>
    <m/>
    <m/>
    <m/>
    <m/>
    <m/>
    <m/>
    <m/>
    <m/>
    <m/>
    <n v="343050"/>
    <n v="171525"/>
    <n v="1559.3181818181818"/>
    <m/>
    <n v="0"/>
    <m/>
    <n v="0"/>
    <m/>
    <n v="0"/>
    <m/>
    <n v="0"/>
    <m/>
    <n v="0"/>
    <m/>
    <n v="0"/>
    <n v="171525"/>
    <n v="16294.875"/>
    <n v="1715.25"/>
  </r>
  <r>
    <n v="67"/>
    <n v="115300217"/>
    <s v="GUZMAN NUÑEZ KEYLOR"/>
    <s v="Interino"/>
    <s v="GESTION DE OPERACIONES"/>
    <s v="200 REMUNERACIONES GESTION DEL RIESGO"/>
    <n v="504499"/>
    <s v="Técnico de Servicio Civil 1"/>
    <s v="Operación de Radio"/>
    <m/>
    <n v="343050"/>
    <m/>
    <m/>
    <m/>
    <m/>
    <n v="0"/>
    <m/>
    <m/>
    <m/>
    <n v="0"/>
    <m/>
    <m/>
    <n v="0"/>
    <m/>
    <m/>
    <m/>
    <m/>
    <m/>
    <m/>
    <m/>
    <n v="343050"/>
    <n v="171525"/>
    <n v="1559.3181818181818"/>
    <m/>
    <n v="0"/>
    <m/>
    <n v="0"/>
    <m/>
    <n v="0"/>
    <m/>
    <n v="0"/>
    <m/>
    <n v="0"/>
    <m/>
    <n v="0"/>
    <n v="171525"/>
    <n v="16294.875"/>
    <n v="1715.25"/>
  </r>
  <r>
    <n v="68"/>
    <n v="105540740"/>
    <s v="HUERTAS ZAMORA ANA LORENA"/>
    <s v="Propiedad"/>
    <s v="DESARROLLO HUMANO"/>
    <s v="100 REMUNERACIONES GESTION ADMINISTRATIVA"/>
    <s v="504446"/>
    <s v="Secretario de Servicio Civil 1"/>
    <s v="No aplica"/>
    <m/>
    <n v="343050"/>
    <m/>
    <n v="6859"/>
    <n v="14"/>
    <m/>
    <n v="96026"/>
    <n v="8523"/>
    <m/>
    <n v="2"/>
    <n v="17046"/>
    <m/>
    <m/>
    <m/>
    <m/>
    <m/>
    <m/>
    <m/>
    <m/>
    <m/>
    <m/>
    <n v="456122"/>
    <n v="228061"/>
    <n v="2073.2818181818184"/>
    <m/>
    <n v="0"/>
    <m/>
    <n v="0"/>
    <m/>
    <n v="0"/>
    <m/>
    <n v="0"/>
    <m/>
    <n v="0"/>
    <m/>
    <n v="0"/>
    <n v="228061"/>
    <n v="21665.795000000002"/>
    <n v="2280.61"/>
  </r>
  <r>
    <n v="69"/>
    <s v="0602950987"/>
    <s v="IBARRA MIRANDA DANIEL"/>
    <s v="Propiedad"/>
    <s v="TECNOLOGIAS DE INFORMACION"/>
    <s v="100 REMUNERACIONES GESTION ADMINISTRATIVA"/>
    <s v="504437"/>
    <s v="Profesional en Informática 1, Grupo C"/>
    <s v="Informática y Computación"/>
    <m/>
    <n v="617650"/>
    <m/>
    <n v="11764"/>
    <n v="12"/>
    <m/>
    <n v="141168"/>
    <n v="11837"/>
    <m/>
    <n v="2"/>
    <n v="23674"/>
    <m/>
    <m/>
    <m/>
    <n v="0.65"/>
    <n v="401472.5"/>
    <m/>
    <n v="25"/>
    <n v="56825"/>
    <m/>
    <m/>
    <n v="1240789.5"/>
    <n v="620394.75"/>
    <n v="5639.9522727272724"/>
    <m/>
    <n v="0"/>
    <m/>
    <n v="0"/>
    <m/>
    <n v="0"/>
    <m/>
    <n v="0"/>
    <m/>
    <n v="0"/>
    <m/>
    <n v="0"/>
    <n v="620394.75"/>
    <n v="58937.501250000001"/>
    <n v="6203.9475000000002"/>
  </r>
  <r>
    <n v="70"/>
    <s v="0109140945"/>
    <s v="JARA GONZALEZ MONICA"/>
    <s v="Propiedad"/>
    <s v="PLANIFICACION"/>
    <s v="100 REMUNERACIONES GESTION ADMINISTRATIVA"/>
    <s v="504497"/>
    <s v="Profesional de Servicio Civil 3"/>
    <s v="Planificación"/>
    <m/>
    <n v="759950"/>
    <m/>
    <n v="14525"/>
    <n v="16"/>
    <m/>
    <n v="232400"/>
    <n v="14598"/>
    <m/>
    <n v="2"/>
    <n v="29196"/>
    <m/>
    <n v="0.55000000000000004"/>
    <n v="417972.50000000006"/>
    <m/>
    <m/>
    <m/>
    <n v="87.5"/>
    <n v="198887.5"/>
    <m/>
    <m/>
    <n v="1638406"/>
    <n v="819203"/>
    <n v="7447.3"/>
    <m/>
    <n v="0"/>
    <m/>
    <n v="0"/>
    <m/>
    <n v="0"/>
    <m/>
    <n v="0"/>
    <m/>
    <n v="0"/>
    <m/>
    <n v="0"/>
    <n v="819203"/>
    <n v="77824.285000000003"/>
    <n v="8192.0300000000007"/>
  </r>
  <r>
    <n v="71"/>
    <s v="0106840689"/>
    <s v="JIMENEZ CERDAS MARLENY"/>
    <s v="Propiedad"/>
    <s v="AUDITORIA"/>
    <s v="100 AUDITORIA"/>
    <s v="502754"/>
    <s v="Secretario de Servicio Civil 1"/>
    <s v="NT"/>
    <m/>
    <n v="343050"/>
    <m/>
    <n v="6859"/>
    <n v="12"/>
    <m/>
    <n v="82308"/>
    <n v="8523"/>
    <m/>
    <n v="2"/>
    <n v="17046"/>
    <m/>
    <m/>
    <m/>
    <m/>
    <m/>
    <m/>
    <m/>
    <m/>
    <m/>
    <m/>
    <n v="442404"/>
    <n v="221202"/>
    <n v="2010.9272727272728"/>
    <m/>
    <n v="0"/>
    <m/>
    <n v="0"/>
    <m/>
    <n v="0"/>
    <m/>
    <n v="0"/>
    <m/>
    <n v="0"/>
    <m/>
    <n v="0"/>
    <n v="221202"/>
    <n v="21014.19"/>
    <n v="2212.02"/>
  </r>
  <r>
    <n v="72"/>
    <s v="0109200630"/>
    <s v="JIMENEZ ESPINOZA ARIANA"/>
    <s v="Propiedad"/>
    <s v="ASESORIA LEGAL"/>
    <s v="100 REMUNERACIONES GESTION ADMINISTRATIVA"/>
    <s v="502742"/>
    <s v="Profesional de Servicio Civil 3"/>
    <s v="Derecho"/>
    <m/>
    <n v="759950"/>
    <m/>
    <n v="14525"/>
    <n v="13"/>
    <m/>
    <n v="188825"/>
    <n v="14598"/>
    <m/>
    <n v="2"/>
    <n v="29196"/>
    <m/>
    <m/>
    <m/>
    <n v="0.65"/>
    <n v="493967.5"/>
    <m/>
    <n v="57"/>
    <n v="129561"/>
    <m/>
    <m/>
    <n v="1601499.5"/>
    <n v="800749.75"/>
    <n v="7279.5431818181814"/>
    <m/>
    <n v="0"/>
    <m/>
    <n v="0"/>
    <m/>
    <n v="0"/>
    <m/>
    <n v="0"/>
    <m/>
    <n v="0"/>
    <m/>
    <n v="0"/>
    <n v="800749.75"/>
    <n v="76071.226250000007"/>
    <n v="8007.4975000000004"/>
  </r>
  <r>
    <n v="73"/>
    <s v="0110020404"/>
    <s v="JUAREZ GOMEZ ELIZA"/>
    <s v="Propiedad"/>
    <s v="DIRECCION GESTION ADMINISTRATIVA"/>
    <s v="100 REMUNERACIONES GESTION ADMINISTRATIVA"/>
    <s v="504477"/>
    <s v="Profesional de Servicio Civil 2"/>
    <s v="Administración"/>
    <s v="1 hijo"/>
    <n v="699500"/>
    <m/>
    <n v="13352"/>
    <n v="16"/>
    <m/>
    <n v="213632"/>
    <n v="13425"/>
    <m/>
    <n v="2"/>
    <n v="26850"/>
    <m/>
    <n v="0.55000000000000004"/>
    <n v="384725.00000000006"/>
    <m/>
    <m/>
    <m/>
    <n v="32"/>
    <n v="72736"/>
    <m/>
    <m/>
    <n v="1397443"/>
    <n v="698721.5"/>
    <n v="6352.0136363636366"/>
    <m/>
    <n v="0"/>
    <m/>
    <n v="0"/>
    <m/>
    <n v="0"/>
    <m/>
    <n v="0"/>
    <m/>
    <n v="0"/>
    <m/>
    <n v="0"/>
    <n v="698721.5"/>
    <n v="66378.542499999996"/>
    <n v="6987.2150000000001"/>
  </r>
  <r>
    <n v="74"/>
    <s v="0107020767"/>
    <s v="LEITON MATA MAGDALENA"/>
    <s v="Propiedad"/>
    <s v="GESTION DE PROCESOS DE RECONSTRUCCION"/>
    <s v="100 REMUNERACIONES GESTION ADMINISTRATIVA"/>
    <s v="502779"/>
    <s v="Secretario de Servicio Civil 1"/>
    <s v="No aplica"/>
    <m/>
    <n v="343050"/>
    <m/>
    <n v="6859"/>
    <n v="9"/>
    <m/>
    <n v="61731"/>
    <n v="8523"/>
    <m/>
    <n v="2"/>
    <n v="17046"/>
    <m/>
    <m/>
    <m/>
    <m/>
    <m/>
    <m/>
    <m/>
    <m/>
    <m/>
    <m/>
    <n v="421827"/>
    <n v="210913.5"/>
    <n v="1917.3954545454546"/>
    <m/>
    <n v="0"/>
    <m/>
    <n v="0"/>
    <m/>
    <n v="0"/>
    <m/>
    <n v="0"/>
    <m/>
    <n v="0"/>
    <m/>
    <n v="0"/>
    <n v="210913.5"/>
    <n v="20036.782500000001"/>
    <n v="2109.1350000000002"/>
  </r>
  <r>
    <n v="75"/>
    <s v="0118060635"/>
    <s v="LEITON ROMERO MARIO LEEANS"/>
    <s v="Propiedad"/>
    <s v="COMUNICACION INSTITUCIONAL"/>
    <s v="100 REMUNERACIONES GESTION ADMINISTRATIVA"/>
    <s v="502771"/>
    <s v="Técnico de Servicio Civil 3"/>
    <s v="Periodismo"/>
    <m/>
    <n v="435000"/>
    <m/>
    <n v="8221"/>
    <n v="0"/>
    <m/>
    <n v="0"/>
    <n v="10859"/>
    <m/>
    <n v="0"/>
    <n v="0"/>
    <m/>
    <m/>
    <m/>
    <m/>
    <m/>
    <m/>
    <m/>
    <m/>
    <m/>
    <m/>
    <n v="435000"/>
    <n v="217500"/>
    <n v="1977.2727272727273"/>
    <m/>
    <n v="0"/>
    <m/>
    <n v="0"/>
    <m/>
    <n v="0"/>
    <m/>
    <n v="0"/>
    <m/>
    <n v="0"/>
    <m/>
    <n v="0"/>
    <n v="217500"/>
    <n v="20662.5"/>
    <n v="2175"/>
  </r>
  <r>
    <n v="76"/>
    <s v="0203600795"/>
    <s v="LIZANO RODRIGUEZ EDWIN"/>
    <s v="Propiedad"/>
    <s v="GESTION DE OPERACIONES"/>
    <s v="200 REMUNERACIONES GESTION DEL RIESGO"/>
    <s v="504496"/>
    <s v="Técnico de Servicio Civil 1"/>
    <s v="Operación de Radio"/>
    <m/>
    <n v="343050"/>
    <m/>
    <n v="6859"/>
    <n v="35"/>
    <m/>
    <n v="240065"/>
    <n v="8523"/>
    <m/>
    <n v="2"/>
    <n v="17046"/>
    <m/>
    <m/>
    <m/>
    <m/>
    <m/>
    <n v="500"/>
    <m/>
    <m/>
    <m/>
    <m/>
    <n v="600661"/>
    <n v="300330.5"/>
    <n v="2730.2772727272727"/>
    <m/>
    <n v="0"/>
    <m/>
    <n v="0"/>
    <m/>
    <n v="0"/>
    <m/>
    <n v="0"/>
    <m/>
    <n v="0"/>
    <m/>
    <n v="0"/>
    <n v="300330.5"/>
    <n v="28531.397499999999"/>
    <n v="3003.3049999999998"/>
  </r>
  <r>
    <n v="77"/>
    <s v="0603330085"/>
    <s v="LOPEZ CHACON LILLIANA"/>
    <s v="Propiedad"/>
    <s v="DESARROLLO HUMANO"/>
    <s v="100 REMUNERACIONES GESTION ADMINISTRATIVA"/>
    <n v="504441"/>
    <s v="Profesional Jefe de Servicio Civil 1"/>
    <s v="Administración de Recursos Humanos"/>
    <m/>
    <n v="835450"/>
    <m/>
    <n v="15989"/>
    <n v="14"/>
    <m/>
    <n v="223846"/>
    <n v="14598"/>
    <m/>
    <m/>
    <n v="0"/>
    <m/>
    <n v="0.25"/>
    <n v="208862.5"/>
    <m/>
    <m/>
    <m/>
    <n v="33.5"/>
    <n v="76145.5"/>
    <m/>
    <m/>
    <n v="1344304"/>
    <n v="672152"/>
    <n v="6110.4727272727268"/>
    <m/>
    <n v="0"/>
    <m/>
    <n v="0"/>
    <m/>
    <n v="0"/>
    <m/>
    <n v="0"/>
    <m/>
    <n v="0"/>
    <m/>
    <n v="0"/>
    <n v="672152"/>
    <n v="63854.44"/>
    <n v="6721.52"/>
  </r>
  <r>
    <n v="78"/>
    <s v="0113410642"/>
    <s v="LOPEZ MORA SILVIA MARIA"/>
    <s v="Propiedad"/>
    <s v="DESARROLLO HUMANO"/>
    <s v="100 REMUNERACIONES GESTION ADMINISTRATIVA"/>
    <n v="504506"/>
    <s v="Profesional de Servicio Civil 2"/>
    <s v="Administración"/>
    <m/>
    <n v="699500"/>
    <m/>
    <n v="13352"/>
    <n v="8"/>
    <m/>
    <n v="106816"/>
    <n v="13425"/>
    <m/>
    <n v="2"/>
    <n v="26850"/>
    <m/>
    <n v="0.55000000000000004"/>
    <n v="384725.00000000006"/>
    <m/>
    <m/>
    <m/>
    <n v="22"/>
    <n v="50006"/>
    <m/>
    <m/>
    <n v="1267897"/>
    <n v="633948.5"/>
    <n v="5763.1681818181814"/>
    <m/>
    <n v="0"/>
    <m/>
    <n v="0"/>
    <m/>
    <n v="0"/>
    <m/>
    <n v="0"/>
    <m/>
    <n v="0"/>
    <m/>
    <n v="0"/>
    <n v="633948.5"/>
    <n v="60225.107499999998"/>
    <n v="6339.4850000000006"/>
  </r>
  <r>
    <n v="79"/>
    <s v="0109430983"/>
    <s v="MADRIGAL ALFARO ADRIANA"/>
    <s v="Propiedad"/>
    <s v="DESARROLLO HUMANO"/>
    <s v="100 REMUNERACIONES GESTION ADMINISTRATIVA"/>
    <s v="504473"/>
    <s v="Profesional de Servicio Civil 3"/>
    <s v="Administración de Recursos Humanos"/>
    <m/>
    <n v="759950"/>
    <m/>
    <n v="14525"/>
    <n v="20"/>
    <m/>
    <n v="290500"/>
    <n v="14598"/>
    <m/>
    <n v="2"/>
    <n v="29196"/>
    <m/>
    <n v="0.55000000000000004"/>
    <n v="417972.50000000006"/>
    <m/>
    <m/>
    <m/>
    <n v="45"/>
    <n v="102285"/>
    <m/>
    <m/>
    <n v="1599903.5"/>
    <n v="799951.75"/>
    <n v="7272.2886363636362"/>
    <m/>
    <n v="0"/>
    <m/>
    <n v="0"/>
    <m/>
    <n v="0"/>
    <m/>
    <n v="0"/>
    <m/>
    <n v="0"/>
    <m/>
    <n v="0"/>
    <n v="799951.75"/>
    <n v="75995.416249999995"/>
    <n v="7999.5174999999999"/>
  </r>
  <r>
    <n v="80"/>
    <n v="111700739"/>
    <s v="MADRIGAL CORDERO JAVIER"/>
    <s v="Interino"/>
    <s v="AUDITORIA"/>
    <s v="100 AUDITORIA"/>
    <s v="504452"/>
    <s v="Profesional de Servicio Civil 2"/>
    <s v="Auditoria"/>
    <m/>
    <n v="699500"/>
    <m/>
    <m/>
    <m/>
    <m/>
    <n v="0"/>
    <m/>
    <m/>
    <m/>
    <n v="0"/>
    <m/>
    <m/>
    <n v="0"/>
    <n v="0.3"/>
    <n v="209850"/>
    <m/>
    <m/>
    <m/>
    <m/>
    <m/>
    <n v="909350"/>
    <n v="454675"/>
    <n v="4133.409090909091"/>
    <m/>
    <n v="0"/>
    <m/>
    <n v="0"/>
    <m/>
    <n v="0"/>
    <m/>
    <n v="0"/>
    <m/>
    <n v="0"/>
    <m/>
    <n v="0"/>
    <n v="454675"/>
    <n v="43194.125"/>
    <n v="4546.75"/>
  </r>
  <r>
    <n v="81"/>
    <s v="0110740460"/>
    <s v="MADRIGAL GUZMAN NANCY VANESSA"/>
    <s v="Propiedad"/>
    <s v="PRESIDENCIA EJECUTIVA"/>
    <s v="100 REMUNERACIONES GESTION ADMINISTRATIVA"/>
    <s v="504534"/>
    <s v="Profesional de Servicio Civil 2"/>
    <s v="Periodismo"/>
    <m/>
    <n v="699500"/>
    <m/>
    <n v="13352"/>
    <n v="4"/>
    <m/>
    <n v="53408"/>
    <n v="13425"/>
    <m/>
    <n v="2"/>
    <n v="26850"/>
    <m/>
    <n v="0.55000000000000004"/>
    <n v="384725.00000000006"/>
    <m/>
    <m/>
    <m/>
    <n v="35"/>
    <n v="79555"/>
    <m/>
    <m/>
    <n v="1244038"/>
    <n v="622019"/>
    <n v="5654.7181818181816"/>
    <m/>
    <n v="0"/>
    <m/>
    <n v="0"/>
    <m/>
    <n v="0"/>
    <m/>
    <n v="0"/>
    <m/>
    <n v="0"/>
    <m/>
    <n v="0"/>
    <n v="622019"/>
    <n v="59091.805"/>
    <n v="6220.1900000000005"/>
  </r>
  <r>
    <n v="82"/>
    <s v="0107820647"/>
    <s v="MADRIGAL LOPEZ REBECA"/>
    <s v="Propiedad"/>
    <s v="COMUNICACION INSTITUCIONAL"/>
    <s v="100 REMUNERACIONES GESTION ADMINISTRATIVA"/>
    <s v="504436"/>
    <s v="Profesional Jefe de Servicio Civil 1"/>
    <s v="Periodismo"/>
    <m/>
    <n v="835450"/>
    <m/>
    <n v="15989"/>
    <n v="23"/>
    <m/>
    <n v="367747"/>
    <n v="16062"/>
    <m/>
    <n v="2"/>
    <n v="32124"/>
    <n v="206987.5"/>
    <n v="0.55000000000000004"/>
    <n v="459497.50000000006"/>
    <m/>
    <m/>
    <m/>
    <n v="70"/>
    <n v="159110"/>
    <m/>
    <m/>
    <n v="2060916"/>
    <n v="1030458"/>
    <n v="9367.7999999999993"/>
    <m/>
    <n v="0"/>
    <m/>
    <n v="0"/>
    <m/>
    <n v="0"/>
    <m/>
    <n v="0"/>
    <m/>
    <n v="0"/>
    <m/>
    <n v="0"/>
    <n v="1030458"/>
    <n v="97893.51"/>
    <n v="10304.58"/>
  </r>
  <r>
    <n v="83"/>
    <s v="0601890151"/>
    <s v="MADRIGAL MORA JULIO"/>
    <s v="Propiedad"/>
    <s v="INVESTIGACION Y ANALISIS DEL RIESGO"/>
    <s v="200 REMUNERACIONES GESTION DEL RIESGO"/>
    <s v="504493"/>
    <s v="Profesional de Servicio Civil 3"/>
    <s v="Geología"/>
    <m/>
    <n v="759950"/>
    <m/>
    <n v="14525"/>
    <n v="26"/>
    <m/>
    <n v="377650"/>
    <n v="14598"/>
    <m/>
    <n v="2"/>
    <n v="29196"/>
    <n v="112867.5"/>
    <n v="0.55000000000000004"/>
    <n v="417972.50000000006"/>
    <m/>
    <m/>
    <n v="500"/>
    <n v="87.5"/>
    <n v="198887.5"/>
    <m/>
    <m/>
    <n v="1897023.5"/>
    <n v="948511.75"/>
    <n v="8622.8340909090912"/>
    <m/>
    <n v="0"/>
    <m/>
    <n v="0"/>
    <m/>
    <n v="0"/>
    <m/>
    <n v="0"/>
    <m/>
    <n v="0"/>
    <m/>
    <n v="0"/>
    <n v="948511.75"/>
    <n v="90108.616250000006"/>
    <n v="9485.1175000000003"/>
  </r>
  <r>
    <n v="84"/>
    <s v="0113150613"/>
    <s v="MADRIGAL SOLANO JOSE LUIS"/>
    <s v="Propiedad"/>
    <s v="GESTION DE OPERACIONES"/>
    <s v="200 REMUNERACIONES GESTION DEL RIESGO"/>
    <s v="502747"/>
    <s v="Técnico de Servicio Civil 2"/>
    <s v="Operación de Radio"/>
    <m/>
    <n v="373750"/>
    <m/>
    <n v="7033"/>
    <n v="8"/>
    <m/>
    <n v="56264"/>
    <n v="9303"/>
    <m/>
    <n v="2"/>
    <n v="18606"/>
    <m/>
    <m/>
    <m/>
    <m/>
    <m/>
    <m/>
    <m/>
    <m/>
    <m/>
    <m/>
    <n v="448620"/>
    <n v="224310"/>
    <n v="2039.1818181818182"/>
    <m/>
    <n v="0"/>
    <m/>
    <n v="0"/>
    <m/>
    <n v="0"/>
    <m/>
    <n v="0"/>
    <m/>
    <n v="0"/>
    <m/>
    <n v="0"/>
    <n v="224310"/>
    <n v="21309.45"/>
    <n v="2243.1"/>
  </r>
  <r>
    <n v="85"/>
    <n v="109010821"/>
    <s v="MARIN FALLAS ORLANDO"/>
    <s v="Propiedad"/>
    <s v="GESTION DE PROCESOS DE RECONSTRUCCION"/>
    <s v="100 REMUNERACIONES GESTION ADMINISTRATIVA"/>
    <s v="502776"/>
    <s v="Profesional Jefe de Servicio Civil 3"/>
    <s v="Ingeniería Civil"/>
    <m/>
    <n v="968950"/>
    <n v="96145"/>
    <n v="14525"/>
    <n v="11"/>
    <m/>
    <n v="159775"/>
    <n v="14598"/>
    <n v="18652"/>
    <n v="2"/>
    <n v="33250"/>
    <n v="240362.5"/>
    <n v="0.55000000000000004"/>
    <n v="532922.5"/>
    <m/>
    <m/>
    <m/>
    <n v="46.5"/>
    <n v="105694.5"/>
    <m/>
    <m/>
    <n v="2040954.5"/>
    <n v="1020477.25"/>
    <n v="9277.0659090909085"/>
    <m/>
    <n v="0"/>
    <m/>
    <n v="0"/>
    <m/>
    <n v="0"/>
    <m/>
    <n v="0"/>
    <m/>
    <n v="0"/>
    <m/>
    <n v="0"/>
    <n v="1020477.25"/>
    <n v="96945.338749999995"/>
    <n v="10204.772500000001"/>
  </r>
  <r>
    <n v="86"/>
    <s v="0203850132"/>
    <s v="MATAMOROS RUIZ GUIDO"/>
    <s v="Propiedad"/>
    <s v="INVESTIGACION Y ANALISIS DEL RIESGO"/>
    <s v="200 REMUNERACIONES GESTION DEL RIESGO"/>
    <s v="504532"/>
    <s v="Profesional en Informática 1 B"/>
    <s v="Informática y Computación"/>
    <m/>
    <n v="583900"/>
    <m/>
    <n v="11109"/>
    <n v="28"/>
    <m/>
    <n v="311052"/>
    <n v="11182"/>
    <m/>
    <n v="2"/>
    <n v="22364"/>
    <n v="86460"/>
    <n v="0.1"/>
    <n v="58390"/>
    <m/>
    <m/>
    <n v="500"/>
    <n v="22.5"/>
    <n v="51142.5"/>
    <m/>
    <m/>
    <n v="1113808.5"/>
    <n v="556904.25"/>
    <n v="5062.7659090909092"/>
    <m/>
    <n v="0"/>
    <m/>
    <n v="0"/>
    <m/>
    <n v="0"/>
    <m/>
    <n v="0"/>
    <m/>
    <n v="0"/>
    <m/>
    <n v="0"/>
    <n v="556904.25"/>
    <n v="52905.903749999998"/>
    <n v="5569.0425000000005"/>
  </r>
  <r>
    <n v="87"/>
    <s v="0401720813"/>
    <s v="MENDEZ AVENDAÑO PAOLA"/>
    <s v="Propiedad"/>
    <s v="PROVEEDURIA"/>
    <s v="100 REMUNERACIONES GESTION ADMINISTRATIVA"/>
    <s v="504475"/>
    <s v="Profesional Jefe de Servicio Civil 2"/>
    <s v="Administración"/>
    <m/>
    <n v="887900"/>
    <m/>
    <n v="17007"/>
    <n v="11"/>
    <m/>
    <n v="187077"/>
    <n v="17080"/>
    <m/>
    <n v="2"/>
    <n v="34160"/>
    <n v="132060"/>
    <m/>
    <m/>
    <n v="0.65"/>
    <n v="577135"/>
    <m/>
    <n v="64.5"/>
    <n v="146608.5"/>
    <m/>
    <m/>
    <n v="1964940.5"/>
    <n v="982470.25"/>
    <n v="8931.5477272727276"/>
    <m/>
    <n v="0"/>
    <m/>
    <n v="0"/>
    <m/>
    <n v="0"/>
    <m/>
    <n v="0"/>
    <m/>
    <n v="0"/>
    <m/>
    <n v="0"/>
    <n v="982470.25"/>
    <n v="93334.673750000002"/>
    <n v="9824.7024999999994"/>
  </r>
  <r>
    <n v="88"/>
    <s v="0115050067"/>
    <s v="MENDEZ DIAZ JEAN CARLOS"/>
    <s v="Propiedad"/>
    <s v="PROVEEDURIA"/>
    <s v="100 REMUNERACIONES GESTION ADMINISTRATIVA"/>
    <n v="504529"/>
    <s v="Oficinista de Servicio Civil 1"/>
    <s v="Labores Varias de Oficina"/>
    <m/>
    <n v="304300"/>
    <m/>
    <n v="6859"/>
    <n v="0"/>
    <m/>
    <n v="0"/>
    <n v="7539"/>
    <m/>
    <n v="0"/>
    <n v="0"/>
    <m/>
    <m/>
    <m/>
    <m/>
    <m/>
    <m/>
    <m/>
    <m/>
    <m/>
    <m/>
    <n v="304300"/>
    <n v="152150"/>
    <n v="1383.1818181818182"/>
    <m/>
    <n v="0"/>
    <m/>
    <n v="0"/>
    <m/>
    <n v="0"/>
    <m/>
    <n v="0"/>
    <m/>
    <n v="0"/>
    <m/>
    <n v="0"/>
    <n v="152150"/>
    <n v="14454.25"/>
    <n v="1521.5"/>
  </r>
  <r>
    <n v="89"/>
    <s v="0303350502"/>
    <s v="MENDEZ GARITA LEONARDO JOSE"/>
    <s v="Ascenso Interino"/>
    <s v="GESTION DE OPERACIONES"/>
    <s v="200 REMUNERACIONES GESTION DEL RIESGO"/>
    <s v="504541"/>
    <s v="Profesional de Servicio Civil 3"/>
    <s v="Administración"/>
    <m/>
    <n v="759950"/>
    <n v="379975"/>
    <n v="14525"/>
    <n v="14"/>
    <m/>
    <n v="203350"/>
    <n v="14598"/>
    <m/>
    <n v="2"/>
    <n v="29196"/>
    <n v="188112.5"/>
    <n v="0.55000000000000004"/>
    <n v="417972.50000000006"/>
    <m/>
    <m/>
    <m/>
    <n v="46"/>
    <n v="104558"/>
    <m/>
    <m/>
    <n v="1703139"/>
    <n v="851569.5"/>
    <n v="7741.5409090909088"/>
    <m/>
    <n v="0"/>
    <m/>
    <n v="0"/>
    <m/>
    <n v="0"/>
    <m/>
    <n v="0"/>
    <m/>
    <n v="0"/>
    <m/>
    <n v="0"/>
    <n v="851569.5"/>
    <n v="80899.102500000008"/>
    <n v="8515.6949999999997"/>
  </r>
  <r>
    <n v="90"/>
    <s v="0107350819"/>
    <s v="MENDOZA LEDEZMA RITA ISABEL"/>
    <s v="Propiedad"/>
    <s v="PROVEEDURIA"/>
    <s v="100 REMUNERACIONES GESTION ADMINISTRATIVA"/>
    <s v="504498"/>
    <s v="Oficinista de Servicio Civil 2"/>
    <s v="Labores Varias de Oficina"/>
    <m/>
    <n v="330000"/>
    <n v="165000"/>
    <n v="6859"/>
    <n v="13"/>
    <m/>
    <n v="89167"/>
    <n v="8192"/>
    <m/>
    <n v="2"/>
    <n v="16384"/>
    <m/>
    <m/>
    <m/>
    <m/>
    <m/>
    <m/>
    <m/>
    <m/>
    <m/>
    <m/>
    <n v="435551"/>
    <n v="217775.5"/>
    <n v="1979.7772727272727"/>
    <m/>
    <n v="0"/>
    <m/>
    <n v="0"/>
    <m/>
    <n v="0"/>
    <m/>
    <n v="0"/>
    <m/>
    <n v="0"/>
    <m/>
    <n v="0"/>
    <n v="217775.5"/>
    <n v="20688.672500000001"/>
    <n v="2177.7550000000001"/>
  </r>
  <r>
    <n v="91"/>
    <s v="0304240798"/>
    <s v="MERAYO MILLER BERNARDO"/>
    <s v="Ascenso Interino"/>
    <s v="GESTION DE OPERACIONES"/>
    <s v="200 REMUNERACIONES GESTION DEL RIESGO"/>
    <s v="504511"/>
    <s v="Profesional de Servicio Civil 1, Grupo A"/>
    <s v="Administración"/>
    <m/>
    <n v="526050"/>
    <n v="263025"/>
    <n v="9987"/>
    <n v="8"/>
    <m/>
    <n v="79896"/>
    <n v="10060"/>
    <m/>
    <n v="2"/>
    <n v="20120"/>
    <n v="129637.5"/>
    <n v="0.25"/>
    <n v="131512.5"/>
    <m/>
    <m/>
    <n v="0"/>
    <n v="0"/>
    <n v="0"/>
    <m/>
    <m/>
    <n v="887216"/>
    <n v="443608"/>
    <n v="4032.8"/>
    <m/>
    <n v="0"/>
    <m/>
    <n v="0"/>
    <m/>
    <n v="0"/>
    <m/>
    <n v="0"/>
    <m/>
    <n v="0"/>
    <m/>
    <n v="0"/>
    <n v="443608"/>
    <n v="42142.76"/>
    <n v="4436.08"/>
  </r>
  <r>
    <n v="92"/>
    <s v="0108070379"/>
    <s v="MESEN ROJAS CARLOS"/>
    <s v="Propiedad"/>
    <s v="NORMALIZACION Y ASESORIA"/>
    <s v="200 REMUNERACIONES GESTION DEL RIESGO"/>
    <s v="504438"/>
    <s v="Profesional de Servicio Civil 3"/>
    <s v="Divulgación"/>
    <m/>
    <n v="759950"/>
    <m/>
    <n v="14525"/>
    <n v="24"/>
    <m/>
    <n v="348600"/>
    <n v="14598"/>
    <m/>
    <n v="2"/>
    <n v="29196"/>
    <m/>
    <n v="0.55000000000000004"/>
    <n v="417972.50000000006"/>
    <m/>
    <m/>
    <m/>
    <n v="64.5"/>
    <n v="146608.5"/>
    <m/>
    <m/>
    <n v="1702327"/>
    <n v="851163.5"/>
    <n v="7737.85"/>
    <m/>
    <n v="0"/>
    <m/>
    <n v="0"/>
    <m/>
    <n v="0"/>
    <m/>
    <n v="0"/>
    <m/>
    <n v="0"/>
    <m/>
    <n v="0"/>
    <n v="851163.5"/>
    <n v="80860.532500000001"/>
    <n v="8511.6350000000002"/>
  </r>
  <r>
    <n v="93"/>
    <s v="0304180526"/>
    <s v="MONGE FALLAS ANGELICA"/>
    <s v="Propiedad"/>
    <s v="DIRECCION GESTION DEL RIESGO"/>
    <s v="200 REMUNERACIONES GESTION DEL RIESGO"/>
    <s v="502751"/>
    <s v="Secretario de Servicio Civil 1"/>
    <s v="No aplica"/>
    <m/>
    <n v="343050"/>
    <m/>
    <n v="6859"/>
    <n v="9"/>
    <m/>
    <n v="61731"/>
    <n v="8523"/>
    <m/>
    <n v="2"/>
    <n v="17046"/>
    <n v="50332.5"/>
    <m/>
    <m/>
    <m/>
    <m/>
    <m/>
    <m/>
    <m/>
    <m/>
    <m/>
    <n v="472159.5"/>
    <n v="236079.75"/>
    <n v="2146.1795454545454"/>
    <m/>
    <n v="0"/>
    <m/>
    <n v="0"/>
    <m/>
    <n v="0"/>
    <m/>
    <n v="0"/>
    <m/>
    <n v="0"/>
    <m/>
    <n v="0"/>
    <n v="236079.75"/>
    <n v="22427.576250000002"/>
    <n v="2360.7975000000001"/>
  </r>
  <r>
    <n v="94"/>
    <s v="0113410807"/>
    <s v="MONGE QUINTANILLA JUAN JOSE"/>
    <s v="Propiedad"/>
    <s v="PRESIDENCIA EJECUTIVA"/>
    <s v="100 REMUNERACIONES GESTION ADMINISTRATIVA"/>
    <s v="504456"/>
    <s v="Profesional de Servicio Civil 2"/>
    <s v="Administración"/>
    <m/>
    <n v="699500"/>
    <m/>
    <n v="13352"/>
    <n v="8"/>
    <m/>
    <n v="106816"/>
    <n v="13425"/>
    <n v="13352"/>
    <n v="2"/>
    <n v="26777"/>
    <m/>
    <n v="0.55000000000000004"/>
    <n v="384725.00000000006"/>
    <m/>
    <m/>
    <m/>
    <n v="21"/>
    <n v="47733"/>
    <m/>
    <m/>
    <n v="1265551"/>
    <n v="632775.5"/>
    <n v="5752.5045454545452"/>
    <m/>
    <n v="0"/>
    <m/>
    <n v="0"/>
    <m/>
    <n v="0"/>
    <m/>
    <n v="0"/>
    <m/>
    <n v="0"/>
    <m/>
    <n v="0"/>
    <n v="632775.5"/>
    <n v="60113.672500000001"/>
    <n v="6327.7550000000001"/>
  </r>
  <r>
    <n v="95"/>
    <s v="0401810613"/>
    <s v="MONTERO CECILIANO SILVIA"/>
    <s v="Propiedad"/>
    <s v="GESTION DE OPERACIONES"/>
    <s v="200 REMUNERACIONES GESTION DEL RIESGO"/>
    <s v="504462"/>
    <s v="Profesional de Servicio Civil 3"/>
    <s v="Administración"/>
    <m/>
    <n v="759950"/>
    <m/>
    <n v="14525"/>
    <n v="10"/>
    <m/>
    <n v="145250"/>
    <n v="14598"/>
    <m/>
    <n v="2"/>
    <n v="29196"/>
    <n v="188112.5"/>
    <n v="0.55000000000000004"/>
    <n v="417972.50000000006"/>
    <m/>
    <m/>
    <m/>
    <n v="38"/>
    <n v="86374"/>
    <m/>
    <m/>
    <n v="1626855"/>
    <n v="813427.5"/>
    <n v="7394.795454545455"/>
    <m/>
    <n v="0"/>
    <m/>
    <n v="0"/>
    <m/>
    <n v="0"/>
    <m/>
    <n v="0"/>
    <m/>
    <n v="0"/>
    <m/>
    <n v="0"/>
    <n v="813427.5"/>
    <n v="77275.612500000003"/>
    <n v="8134.2750000000005"/>
  </r>
  <r>
    <n v="96"/>
    <n v="107130608"/>
    <s v="MORA CASTRO EDUARDO ENRIQUE"/>
    <s v="Propiedad"/>
    <s v="ASESORIA LEGAL"/>
    <s v="100 REMUNERACIONES GESTION ADMINISTRATIVA"/>
    <s v="504478"/>
    <s v="Profesional Jefe de Servicio Civil 3"/>
    <s v="Derecho"/>
    <m/>
    <n v="968950"/>
    <m/>
    <n v="18579"/>
    <n v="15"/>
    <m/>
    <n v="278685"/>
    <n v="18652"/>
    <m/>
    <n v="2"/>
    <n v="37304"/>
    <m/>
    <m/>
    <m/>
    <n v="0.65"/>
    <n v="629817.5"/>
    <m/>
    <n v="73.5"/>
    <n v="167065.5"/>
    <m/>
    <m/>
    <n v="2081822"/>
    <n v="1040911"/>
    <n v="9462.8272727272724"/>
    <m/>
    <n v="0"/>
    <m/>
    <n v="0"/>
    <m/>
    <n v="0"/>
    <m/>
    <n v="0"/>
    <m/>
    <n v="0"/>
    <m/>
    <n v="0"/>
    <n v="1040911"/>
    <n v="98886.544999999998"/>
    <n v="10409.11"/>
  </r>
  <r>
    <n v="97"/>
    <s v="0106320511"/>
    <s v="MORA HERNANDEZ DANILO"/>
    <s v="Propiedad"/>
    <s v="DIRECCION GESTION ADMINISTRATIVA"/>
    <s v="100 REMUNERACIONES GESTION ADMINISTRATIVA"/>
    <s v="504471"/>
    <s v="Profesional Jefe de Servicio Civil 3"/>
    <s v="Administración"/>
    <m/>
    <n v="968950"/>
    <m/>
    <n v="18579"/>
    <n v="36"/>
    <m/>
    <n v="668844"/>
    <n v="18652"/>
    <m/>
    <n v="2"/>
    <n v="37304"/>
    <n v="240362.5"/>
    <n v="0.25"/>
    <n v="242237.5"/>
    <m/>
    <m/>
    <m/>
    <n v="75.5"/>
    <n v="171611.5"/>
    <m/>
    <m/>
    <n v="2329309.5"/>
    <n v="1164654.75"/>
    <n v="10587.770454545454"/>
    <m/>
    <n v="0"/>
    <m/>
    <n v="0"/>
    <m/>
    <n v="0"/>
    <m/>
    <n v="0"/>
    <m/>
    <n v="0"/>
    <m/>
    <n v="0"/>
    <n v="1164654.75"/>
    <n v="110642.20125"/>
    <n v="11646.547500000001"/>
  </r>
  <r>
    <n v="98"/>
    <s v="0110890207"/>
    <s v="MORA JIRON GUSTAVO ADOLFO"/>
    <s v="Propiedad"/>
    <s v="GESTION DE OPERACIONES"/>
    <s v="200 REMUNERACIONES GESTION DEL RIESGO"/>
    <s v="504520"/>
    <s v="Técnico de Servicio Civil 2"/>
    <s v="Electrónica"/>
    <m/>
    <n v="373750"/>
    <m/>
    <n v="7033"/>
    <n v="13"/>
    <m/>
    <n v="91429"/>
    <n v="9303"/>
    <m/>
    <n v="2"/>
    <n v="18606"/>
    <n v="54937.5"/>
    <m/>
    <m/>
    <m/>
    <m/>
    <m/>
    <m/>
    <m/>
    <m/>
    <m/>
    <n v="538722.5"/>
    <n v="269361.25"/>
    <n v="2448.7386363636365"/>
    <m/>
    <n v="0"/>
    <m/>
    <n v="0"/>
    <m/>
    <n v="0"/>
    <m/>
    <n v="0"/>
    <m/>
    <n v="0"/>
    <m/>
    <n v="0"/>
    <n v="269361.25"/>
    <n v="25589.318749999999"/>
    <n v="2693.6125000000002"/>
  </r>
  <r>
    <n v="99"/>
    <n v="112250196"/>
    <s v="MORA LAMMAS MILENA"/>
    <s v="Propiedad"/>
    <s v="ASESORIA LEGAL"/>
    <s v="100 REMUNERACIONES GESTION ADMINISTRATIVA"/>
    <s v="502743"/>
    <s v="Profesional de Servicio Civil 2"/>
    <s v="Derecho"/>
    <m/>
    <n v="699500"/>
    <m/>
    <n v="11764"/>
    <n v="5"/>
    <m/>
    <n v="58820"/>
    <n v="11837"/>
    <m/>
    <n v="1"/>
    <n v="11837"/>
    <m/>
    <m/>
    <m/>
    <n v="0.3"/>
    <n v="209850"/>
    <m/>
    <n v="7"/>
    <n v="15911"/>
    <m/>
    <m/>
    <n v="995918"/>
    <n v="497959"/>
    <n v="4526.8999999999996"/>
    <m/>
    <n v="0"/>
    <m/>
    <n v="0"/>
    <m/>
    <n v="0"/>
    <m/>
    <n v="0"/>
    <m/>
    <n v="0"/>
    <m/>
    <n v="0"/>
    <n v="497959"/>
    <n v="47306.105000000003"/>
    <n v="4979.59"/>
  </r>
  <r>
    <n v="100"/>
    <s v="0109940589"/>
    <s v="MORA MATARRITA ANA GABRIELA"/>
    <s v="Interino"/>
    <s v="GESTION DE OPERACIONES"/>
    <s v="200 REMUNERACIONES GESTION DEL RIESGO"/>
    <s v="504503"/>
    <s v="Profesional de Servicio Civil 1, Grupo B"/>
    <s v="Gestión en Desastres"/>
    <m/>
    <n v="617650"/>
    <m/>
    <n v="11764"/>
    <n v="11"/>
    <n v="64702"/>
    <n v="129404"/>
    <n v="11837"/>
    <m/>
    <n v="2"/>
    <n v="23674"/>
    <n v="152537"/>
    <n v="0.25"/>
    <n v="154412.5"/>
    <m/>
    <m/>
    <n v="0"/>
    <n v="7"/>
    <n v="15911"/>
    <m/>
    <m/>
    <n v="1093588.5"/>
    <n v="546794.25"/>
    <n v="4970.8568181818182"/>
    <m/>
    <n v="0"/>
    <m/>
    <n v="0"/>
    <m/>
    <n v="0"/>
    <m/>
    <n v="0"/>
    <m/>
    <n v="0"/>
    <m/>
    <n v="0"/>
    <n v="546794.25"/>
    <n v="51945.453750000001"/>
    <n v="5467.9425000000001"/>
  </r>
  <r>
    <n v="101"/>
    <s v="0108610569"/>
    <s v="MORA MORA ALEJANDRO"/>
    <s v="Propiedad"/>
    <s v="RECURSOS FINANCIEROS"/>
    <s v="100 REMUNERACIONES GESTION ADMINISTRATIVA"/>
    <s v="504482"/>
    <s v="Profesional Jefe de Servicio Civil 2"/>
    <s v="Administración"/>
    <m/>
    <n v="887900"/>
    <m/>
    <n v="17007"/>
    <n v="26"/>
    <m/>
    <n v="442182"/>
    <n v="17080"/>
    <m/>
    <n v="2"/>
    <n v="34160"/>
    <n v="0"/>
    <n v="0.55000000000000004"/>
    <n v="488345.00000000006"/>
    <m/>
    <m/>
    <n v="500"/>
    <n v="55.5"/>
    <n v="126151.5"/>
    <m/>
    <m/>
    <n v="1979238.5"/>
    <n v="989619.25"/>
    <n v="8996.5386363636371"/>
    <m/>
    <n v="0"/>
    <m/>
    <n v="0"/>
    <m/>
    <n v="0"/>
    <m/>
    <n v="0"/>
    <m/>
    <n v="0"/>
    <m/>
    <n v="0"/>
    <n v="989619.25"/>
    <n v="94013.828750000001"/>
    <n v="9896.192500000001"/>
  </r>
  <r>
    <n v="102"/>
    <s v="0115830936"/>
    <s v="MORALES ABAD RODRIGO ANTONIO"/>
    <s v="Propiedad"/>
    <s v="GESTION DE OPERACIONES"/>
    <s v="200 REMUNERACIONES GESTION DEL RIESGO"/>
    <s v="502748"/>
    <s v="Técnico de Servicio Civil 2"/>
    <s v="Operación de Radio"/>
    <m/>
    <n v="373750"/>
    <m/>
    <n v="7033"/>
    <n v="0"/>
    <m/>
    <n v="0"/>
    <n v="9303"/>
    <m/>
    <n v="0"/>
    <n v="0"/>
    <m/>
    <m/>
    <m/>
    <m/>
    <m/>
    <m/>
    <m/>
    <m/>
    <m/>
    <m/>
    <n v="373750"/>
    <n v="186875"/>
    <n v="1698.8636363636363"/>
    <m/>
    <n v="0"/>
    <m/>
    <n v="0"/>
    <m/>
    <n v="0"/>
    <m/>
    <n v="0"/>
    <m/>
    <n v="0"/>
    <m/>
    <n v="0"/>
    <n v="186875"/>
    <n v="17753.125"/>
    <n v="1868.75"/>
  </r>
  <r>
    <n v="103"/>
    <s v="0109920795"/>
    <s v="MORALES MENDEZ LUIS CARLOS"/>
    <s v="Propiedad"/>
    <s v="TECNOLOGIAS DE INFORMACION"/>
    <s v="100 REMUNERACIONES GESTION ADMINISTRATIVA"/>
    <s v="504469"/>
    <s v="Técnico en Informática 1"/>
    <s v="Digitación"/>
    <m/>
    <n v="330000"/>
    <m/>
    <n v="6859"/>
    <n v="10"/>
    <m/>
    <n v="68590"/>
    <n v="8192"/>
    <m/>
    <n v="2"/>
    <n v="16384"/>
    <n v="0"/>
    <m/>
    <m/>
    <m/>
    <m/>
    <m/>
    <m/>
    <m/>
    <m/>
    <m/>
    <n v="414974"/>
    <n v="207487"/>
    <n v="1886.2454545454545"/>
    <m/>
    <n v="0"/>
    <m/>
    <n v="0"/>
    <m/>
    <n v="0"/>
    <m/>
    <n v="0"/>
    <m/>
    <n v="0"/>
    <m/>
    <n v="0"/>
    <n v="207487"/>
    <n v="19711.264999999999"/>
    <n v="2074.87"/>
  </r>
  <r>
    <n v="104"/>
    <s v="0110960648"/>
    <s v="MORENO QUESADA ESTEBAN ALONSO"/>
    <s v="Propiedad"/>
    <s v="GESTION DE OPERACIONES"/>
    <s v="200 REMUNERACIONES GESTION DEL RIESGO"/>
    <s v="502765"/>
    <s v="Profesional de Servicio Civil 3"/>
    <s v="Psicología"/>
    <m/>
    <n v="759950"/>
    <m/>
    <n v="13352"/>
    <n v="6"/>
    <m/>
    <n v="80112"/>
    <n v="13425"/>
    <n v="14598"/>
    <n v="2"/>
    <n v="28023"/>
    <n v="188112.5"/>
    <n v="0.25"/>
    <n v="189987.5"/>
    <m/>
    <m/>
    <m/>
    <n v="30.5"/>
    <n v="69326.5"/>
    <m/>
    <m/>
    <n v="1315511.5"/>
    <n v="657755.75"/>
    <n v="5979.5977272727268"/>
    <m/>
    <n v="0"/>
    <m/>
    <n v="0"/>
    <m/>
    <n v="0"/>
    <m/>
    <n v="0"/>
    <m/>
    <n v="0"/>
    <m/>
    <n v="0"/>
    <n v="657755.75"/>
    <n v="62486.796249999999"/>
    <n v="6577.5574999999999"/>
  </r>
  <r>
    <n v="105"/>
    <s v="0203980151"/>
    <s v="MORERA GONZALEZ GRETTEL"/>
    <s v="Propiedad"/>
    <s v="DESARROLLO HUMANO"/>
    <s v="100 REMUNERACIONES GESTION ADMINISTRATIVA"/>
    <s v="502775"/>
    <s v="Profesional de Servicio Civil 3"/>
    <s v="Salud, Seguridad e Higiene Ocupacional"/>
    <s v="1 hijo"/>
    <n v="759950"/>
    <m/>
    <n v="9987"/>
    <n v="12"/>
    <m/>
    <n v="119844"/>
    <n v="10060"/>
    <m/>
    <n v="2"/>
    <n v="20120"/>
    <m/>
    <n v="0.55000000000000004"/>
    <n v="417972.50000000006"/>
    <m/>
    <m/>
    <m/>
    <n v="53.5"/>
    <n v="121605.5"/>
    <m/>
    <m/>
    <n v="1439492"/>
    <n v="719746"/>
    <n v="6543.1454545454544"/>
    <m/>
    <n v="0"/>
    <m/>
    <n v="0"/>
    <m/>
    <n v="0"/>
    <m/>
    <n v="0"/>
    <m/>
    <n v="0"/>
    <m/>
    <n v="0"/>
    <n v="719746"/>
    <n v="68375.87"/>
    <n v="7197.46"/>
  </r>
  <r>
    <n v="106"/>
    <s v="0203970519"/>
    <s v="MUÑOZ BONILLA LUPITA"/>
    <s v="Propiedad"/>
    <s v="ASESORIA LEGAL"/>
    <s v="100 REMUNERACIONES GESTION ADMINISTRATIVA"/>
    <s v="504450"/>
    <s v="Profesional de Servicio Civil 3"/>
    <s v="Derecho"/>
    <m/>
    <n v="759950"/>
    <m/>
    <n v="14525"/>
    <n v="25"/>
    <m/>
    <n v="363125"/>
    <n v="14598"/>
    <m/>
    <n v="2"/>
    <n v="29196"/>
    <m/>
    <m/>
    <m/>
    <n v="0.65"/>
    <n v="493967.5"/>
    <m/>
    <n v="42"/>
    <n v="95466"/>
    <m/>
    <m/>
    <n v="1741704.5"/>
    <n v="870852.25"/>
    <n v="7916.8386363636364"/>
    <m/>
    <n v="0"/>
    <m/>
    <n v="0"/>
    <m/>
    <n v="0"/>
    <m/>
    <n v="0"/>
    <m/>
    <n v="0"/>
    <m/>
    <n v="0"/>
    <n v="870852.25"/>
    <n v="82730.963749999995"/>
    <n v="8708.5225000000009"/>
  </r>
  <r>
    <n v="107"/>
    <s v="0106880413"/>
    <s v="NUÑEZ DELGADO FABIO"/>
    <s v="Propiedad"/>
    <s v="GESTION DE OPERACIONES"/>
    <s v="200 REMUNERACIONES GESTION DEL RIESGO"/>
    <s v="504476"/>
    <s v="Técnico de Servicio Civil 2"/>
    <s v="Operación de Radio"/>
    <m/>
    <n v="373750"/>
    <m/>
    <n v="7033"/>
    <n v="24"/>
    <m/>
    <n v="168792"/>
    <n v="9303"/>
    <m/>
    <n v="2"/>
    <n v="18606"/>
    <m/>
    <m/>
    <m/>
    <m/>
    <m/>
    <m/>
    <m/>
    <m/>
    <m/>
    <m/>
    <n v="561148"/>
    <n v="280574"/>
    <n v="2550.6727272727271"/>
    <m/>
    <n v="0"/>
    <m/>
    <n v="0"/>
    <m/>
    <n v="0"/>
    <m/>
    <n v="0"/>
    <m/>
    <n v="0"/>
    <m/>
    <n v="0"/>
    <n v="280574"/>
    <n v="26654.53"/>
    <n v="2805.7400000000002"/>
  </r>
  <r>
    <n v="108"/>
    <s v="0114380881"/>
    <s v="NUÑEZ MONGE JOSE PABLO"/>
    <s v="Propiedad"/>
    <s v="PROVEEDURIA"/>
    <s v="100 REMUNERACIONES GESTION ADMINISTRATIVA"/>
    <s v="504543"/>
    <s v="Misceláneo de Servicio Civil 2"/>
    <s v="Servicios Básicos"/>
    <m/>
    <n v="293000"/>
    <m/>
    <n v="6859"/>
    <n v="0"/>
    <m/>
    <n v="0"/>
    <n v="7252"/>
    <m/>
    <n v="0"/>
    <n v="0"/>
    <n v="42825"/>
    <m/>
    <m/>
    <m/>
    <m/>
    <m/>
    <m/>
    <m/>
    <m/>
    <m/>
    <n v="335825"/>
    <n v="167912.5"/>
    <n v="1526.4772727272727"/>
    <m/>
    <n v="0"/>
    <m/>
    <n v="0"/>
    <m/>
    <n v="0"/>
    <m/>
    <n v="0"/>
    <m/>
    <n v="0"/>
    <m/>
    <n v="0"/>
    <n v="167912.5"/>
    <n v="15951.6875"/>
    <n v="1679.125"/>
  </r>
  <r>
    <n v="109"/>
    <s v="0108680943"/>
    <s v="OCAMPO FERRETO GINA LISETTE"/>
    <s v="Propiedad"/>
    <s v="AUDITORIA"/>
    <s v="100 AUDITORIA"/>
    <s v="504490"/>
    <s v="Profesional de Servicio Civil 3"/>
    <s v="Auditoria"/>
    <m/>
    <n v="759950"/>
    <m/>
    <n v="14525"/>
    <n v="4"/>
    <m/>
    <n v="58100"/>
    <n v="14598"/>
    <m/>
    <n v="2"/>
    <n v="29196"/>
    <m/>
    <m/>
    <m/>
    <n v="0.65"/>
    <n v="493967.5"/>
    <m/>
    <n v="32"/>
    <n v="72736"/>
    <m/>
    <m/>
    <n v="1413949.5"/>
    <n v="706974.75"/>
    <n v="6427.0431818181814"/>
    <m/>
    <n v="0"/>
    <m/>
    <n v="0"/>
    <m/>
    <n v="0"/>
    <m/>
    <n v="0"/>
    <m/>
    <n v="0"/>
    <m/>
    <n v="0"/>
    <n v="706974.75"/>
    <n v="67162.601250000007"/>
    <n v="7069.7475000000004"/>
  </r>
  <r>
    <n v="110"/>
    <s v="0110800988"/>
    <s v="PADILLA CASTILLO MARIA ALEJANDRA"/>
    <s v="Propiedad"/>
    <s v="DESARROLLO HUMANO"/>
    <s v="100 REMUNERACIONES GESTION ADMINISTRATIVA"/>
    <s v="502767"/>
    <s v="Profesional de Servicio Civil 2"/>
    <s v="No aplica"/>
    <s v="1 hijo"/>
    <n v="699500"/>
    <m/>
    <n v="13352"/>
    <n v="10"/>
    <m/>
    <n v="133520"/>
    <n v="13425"/>
    <m/>
    <n v="2"/>
    <n v="26850"/>
    <m/>
    <n v="0.55000000000000004"/>
    <n v="384725.00000000006"/>
    <m/>
    <m/>
    <m/>
    <n v="22"/>
    <n v="50006"/>
    <m/>
    <m/>
    <n v="1294601"/>
    <n v="647300.5"/>
    <n v="5884.55"/>
    <m/>
    <n v="0"/>
    <m/>
    <n v="0"/>
    <m/>
    <n v="0"/>
    <m/>
    <n v="0"/>
    <m/>
    <n v="0"/>
    <m/>
    <n v="0"/>
    <n v="647300.5"/>
    <n v="61493.547500000001"/>
    <n v="6473.0050000000001"/>
  </r>
  <r>
    <n v="111"/>
    <s v="0114740678"/>
    <s v="PEREIRA VASQUEZ JOHANNA"/>
    <s v="Propiedad"/>
    <s v="DIRECCION DE GESTION DEL RIESGO"/>
    <s v="100 REMUNERACIONES GESTION ADMINISTRATIVA"/>
    <s v="504461"/>
    <s v="Profesional de Servicio Civil 1, Grupo B"/>
    <s v="Administración"/>
    <m/>
    <n v="617650"/>
    <m/>
    <n v="8523"/>
    <n v="6"/>
    <m/>
    <n v="51138"/>
    <n v="8523"/>
    <m/>
    <n v="2"/>
    <n v="17046"/>
    <m/>
    <n v="0.25"/>
    <n v="154412.5"/>
    <m/>
    <m/>
    <m/>
    <m/>
    <n v="0"/>
    <m/>
    <m/>
    <n v="840246.5"/>
    <n v="420123.25"/>
    <n v="3819.3022727272728"/>
    <m/>
    <n v="0"/>
    <m/>
    <n v="0"/>
    <m/>
    <n v="0"/>
    <m/>
    <n v="0"/>
    <m/>
    <n v="0"/>
    <m/>
    <n v="0"/>
    <n v="420123.25"/>
    <n v="39911.708749999998"/>
    <n v="4201.2325000000001"/>
  </r>
  <r>
    <n v="112"/>
    <s v="0110800668"/>
    <s v="PEREZ CASTILLO DAVID"/>
    <s v="Propiedad"/>
    <s v="PROVEEDURIA"/>
    <s v="100 REMUNERACIONES GESTION ADMINISTRATIVA"/>
    <s v="504445"/>
    <s v="Profesional de Servicio Civil 1, Grupo B"/>
    <s v="Administración"/>
    <m/>
    <n v="617650"/>
    <m/>
    <n v="11764"/>
    <n v="5"/>
    <m/>
    <n v="58820"/>
    <n v="11837"/>
    <m/>
    <n v="2"/>
    <n v="23674"/>
    <m/>
    <n v="0.25"/>
    <n v="154412.5"/>
    <m/>
    <m/>
    <m/>
    <n v="22"/>
    <n v="50006"/>
    <m/>
    <m/>
    <n v="904562.5"/>
    <n v="452281.25"/>
    <n v="4111.647727272727"/>
    <m/>
    <n v="0"/>
    <m/>
    <n v="0"/>
    <m/>
    <n v="0"/>
    <m/>
    <n v="0"/>
    <m/>
    <n v="0"/>
    <m/>
    <n v="0"/>
    <n v="452281.25"/>
    <n v="42966.71875"/>
    <n v="4522.8125"/>
  </r>
  <r>
    <n v="113"/>
    <n v="107660945"/>
    <s v="PEREZ FERNANDEZ SIGIFREDO"/>
    <s v="Confianza"/>
    <s v="DIRECCION EJECUTIVA"/>
    <s v="100 REMUNERACIONES GESTION ADMINISTRATIVA"/>
    <s v="380109"/>
    <s v="Director Ejecutivo"/>
    <s v="No aplica"/>
    <m/>
    <n v="1462900"/>
    <m/>
    <n v="28235"/>
    <n v="19"/>
    <m/>
    <n v="536465"/>
    <n v="28380"/>
    <m/>
    <n v="2"/>
    <n v="56760"/>
    <m/>
    <m/>
    <m/>
    <n v="0.3"/>
    <n v="438870"/>
    <m/>
    <n v="66"/>
    <n v="150018"/>
    <m/>
    <m/>
    <n v="2645013"/>
    <n v="1322506.5"/>
    <n v="12022.786363636364"/>
    <m/>
    <n v="0"/>
    <m/>
    <n v="0"/>
    <m/>
    <n v="0"/>
    <m/>
    <n v="0"/>
    <m/>
    <n v="0"/>
    <m/>
    <n v="0"/>
    <n v="1322506.5"/>
    <n v="125638.11750000001"/>
    <n v="13225.065000000001"/>
  </r>
  <r>
    <n v="114"/>
    <n v="401600615"/>
    <s v="PICADO EDUARTE ALEJANDRO JOSE"/>
    <s v="Confianza"/>
    <s v="PRESIDENCIA EJECUTIVA"/>
    <s v="100 REMUNERACIONES GESTION ADMINISTRATIVA"/>
    <s v="380422"/>
    <s v="Presidente"/>
    <s v="No aplica"/>
    <m/>
    <n v="1629400"/>
    <m/>
    <n v="31465"/>
    <n v="16"/>
    <m/>
    <n v="503440"/>
    <n v="31610"/>
    <m/>
    <n v="2"/>
    <n v="63220"/>
    <m/>
    <m/>
    <m/>
    <n v="0.3"/>
    <n v="488820"/>
    <m/>
    <n v="43.5"/>
    <n v="98875.5"/>
    <m/>
    <m/>
    <n v="2783755.5"/>
    <n v="1391877.75"/>
    <n v="12653.434090909092"/>
    <m/>
    <n v="0"/>
    <m/>
    <n v="0"/>
    <m/>
    <n v="0"/>
    <m/>
    <n v="0"/>
    <m/>
    <n v="0"/>
    <m/>
    <n v="0"/>
    <n v="1391877.75"/>
    <n v="132228.38625000001"/>
    <n v="13918.7775"/>
  </r>
  <r>
    <n v="115"/>
    <s v="0105910056"/>
    <s v="PICADO ROJAS CARLOS ALBERTO"/>
    <s v="Propiedad"/>
    <s v="DESARROLLO ESTRATEGICO"/>
    <s v="200 REMUNERACIONES GESTION DEL RIESGO"/>
    <s v="504474"/>
    <s v="Profesional Jefe de Servicio Civil 3"/>
    <s v="Planificación"/>
    <m/>
    <n v="968950"/>
    <m/>
    <n v="15989"/>
    <n v="26"/>
    <m/>
    <n v="415714"/>
    <n v="16062"/>
    <n v="18652"/>
    <n v="2"/>
    <n v="34714"/>
    <m/>
    <n v="0.55000000000000004"/>
    <n v="532922.5"/>
    <m/>
    <m/>
    <n v="500"/>
    <n v="73"/>
    <n v="165929"/>
    <m/>
    <m/>
    <n v="2118729.5"/>
    <n v="1059364.75"/>
    <n v="9630.5886363636364"/>
    <m/>
    <n v="0"/>
    <m/>
    <n v="0"/>
    <m/>
    <n v="0"/>
    <m/>
    <n v="0"/>
    <m/>
    <n v="0"/>
    <m/>
    <n v="0"/>
    <n v="1059364.75"/>
    <n v="100639.65125"/>
    <n v="10593.647500000001"/>
  </r>
  <r>
    <n v="116"/>
    <s v="0109830793"/>
    <s v="PIEDRA LAWSON MARCOS"/>
    <s v="Propiedad"/>
    <s v="SERVICIOS GENERALES"/>
    <s v="100 REMUNERACIONES GESTION ADMINISTRATIVA"/>
    <s v="504442"/>
    <s v="Conductor de Servicio Civil 1"/>
    <s v="No aplica"/>
    <m/>
    <n v="298750"/>
    <n v="14562.5"/>
    <n v="6835"/>
    <n v="10"/>
    <m/>
    <n v="68350"/>
    <n v="6877"/>
    <n v="7252"/>
    <n v="2"/>
    <n v="14129"/>
    <n v="43687.5"/>
    <m/>
    <m/>
    <m/>
    <m/>
    <m/>
    <m/>
    <m/>
    <m/>
    <m/>
    <n v="424916.5"/>
    <n v="212458.25"/>
    <n v="1931.4386363636363"/>
    <m/>
    <n v="0"/>
    <m/>
    <n v="0"/>
    <m/>
    <n v="0"/>
    <m/>
    <n v="0"/>
    <m/>
    <n v="0"/>
    <m/>
    <n v="0"/>
    <n v="212458.25"/>
    <n v="20183.533749999999"/>
    <n v="2124.5825"/>
  </r>
  <r>
    <n v="117"/>
    <s v="0110640921"/>
    <s v="PIEDRA ROJAS DAVID RICARDO"/>
    <s v="Propiedad"/>
    <s v="TECNOLOGIAS DE INFORMACION"/>
    <s v="100 REMUNERACIONES GESTION ADMINISTRATIVA"/>
    <s v="504512"/>
    <s v="Profesional en Informática 1, Grupo C"/>
    <s v="Informática y Computación"/>
    <s v="Esposa y dos hijos"/>
    <n v="617650"/>
    <m/>
    <n v="11109"/>
    <n v="7"/>
    <m/>
    <n v="77763"/>
    <n v="11182"/>
    <m/>
    <n v="2"/>
    <n v="22364"/>
    <m/>
    <m/>
    <m/>
    <n v="0.65"/>
    <n v="401472.5"/>
    <m/>
    <n v="21.5"/>
    <n v="48869.5"/>
    <m/>
    <m/>
    <n v="1168119"/>
    <n v="584059.5"/>
    <n v="5309.6318181818178"/>
    <m/>
    <n v="0"/>
    <m/>
    <n v="0"/>
    <m/>
    <n v="0"/>
    <m/>
    <n v="0"/>
    <m/>
    <n v="0"/>
    <m/>
    <n v="0"/>
    <n v="584059.5"/>
    <n v="55485.652500000004"/>
    <n v="5840.5950000000003"/>
  </r>
  <r>
    <n v="118"/>
    <s v="0117550014"/>
    <s v="PINEDA MORA MARCELA"/>
    <s v="Interino"/>
    <s v="ASESORIA LEGAL"/>
    <s v="100 REMUNERACIONES GESTION ADMINISTRATIVA"/>
    <s v="502782"/>
    <s v="Secretario de Servicio Civil 1"/>
    <s v="No aplica"/>
    <m/>
    <n v="343050"/>
    <m/>
    <n v="6859"/>
    <n v="0"/>
    <m/>
    <n v="0"/>
    <n v="8523"/>
    <m/>
    <n v="0"/>
    <n v="0"/>
    <m/>
    <m/>
    <m/>
    <m/>
    <m/>
    <m/>
    <m/>
    <m/>
    <m/>
    <m/>
    <n v="343050"/>
    <n v="171525"/>
    <n v="1559.3181818181818"/>
    <m/>
    <n v="0"/>
    <m/>
    <n v="0"/>
    <m/>
    <n v="0"/>
    <m/>
    <n v="0"/>
    <m/>
    <n v="0"/>
    <m/>
    <n v="0"/>
    <n v="171525"/>
    <n v="16294.875"/>
    <n v="1715.25"/>
  </r>
  <r>
    <n v="119"/>
    <s v="0110700022"/>
    <s v="PORTUGUEZ RAMIREZ CANDY"/>
    <s v="Propiedad"/>
    <s v="SERVICIOS GENERALES"/>
    <s v="100 REMUNERACIONES GESTION ADMINISTRATIVA"/>
    <s v="504500"/>
    <s v="Profesional de Servicio Civil 2"/>
    <s v="Archivística"/>
    <m/>
    <n v="699500"/>
    <m/>
    <n v="13352"/>
    <n v="16"/>
    <m/>
    <n v="213632"/>
    <n v="13425"/>
    <n v="13352"/>
    <n v="2"/>
    <n v="26777"/>
    <m/>
    <n v="0.55000000000000004"/>
    <n v="384725.00000000006"/>
    <m/>
    <m/>
    <m/>
    <n v="42.5"/>
    <n v="96602.5"/>
    <m/>
    <m/>
    <n v="1421236.5"/>
    <n v="710618.25"/>
    <n v="6460.1659090909088"/>
    <m/>
    <n v="0"/>
    <m/>
    <n v="0"/>
    <m/>
    <n v="0"/>
    <m/>
    <n v="0"/>
    <m/>
    <n v="0"/>
    <m/>
    <n v="0"/>
    <n v="710618.25"/>
    <n v="67508.733749999999"/>
    <n v="7106.1824999999999"/>
  </r>
  <r>
    <n v="120"/>
    <s v="0304070078"/>
    <s v="QUESADA AGUILAR RUBEN ARTURO"/>
    <s v="Propiedad"/>
    <s v="TECNOLOGIAS DE INFORMACION"/>
    <s v="100 REMUNERACIONES GESTION ADMINISTRATIVA"/>
    <s v="502749"/>
    <s v="Técnico de Servicio Civil 3"/>
    <s v="Electrónica"/>
    <m/>
    <n v="435000"/>
    <m/>
    <n v="8221"/>
    <n v="7"/>
    <m/>
    <n v="57547"/>
    <n v="10859"/>
    <m/>
    <n v="2"/>
    <n v="21718"/>
    <m/>
    <m/>
    <m/>
    <m/>
    <m/>
    <m/>
    <m/>
    <m/>
    <m/>
    <m/>
    <n v="514265"/>
    <n v="257132.5"/>
    <n v="2337.568181818182"/>
    <m/>
    <n v="0"/>
    <m/>
    <n v="0"/>
    <m/>
    <n v="0"/>
    <m/>
    <n v="0"/>
    <m/>
    <n v="0"/>
    <m/>
    <n v="0"/>
    <n v="257132.5"/>
    <n v="24427.587500000001"/>
    <n v="2571.3250000000003"/>
  </r>
  <r>
    <n v="121"/>
    <s v="0303220012"/>
    <s v="QUESADA SOLANO PRISCILLA"/>
    <s v="Interino"/>
    <s v="RELACIONES INTERNACIONALES Y COOPERACION"/>
    <s v="100 REMUNERACIONES GESTION ADMINISTRATIVA"/>
    <s v="502784"/>
    <s v="Profesional de Servicio Civil 2"/>
    <s v="Cooperación Internacional"/>
    <s v="1 hijo"/>
    <n v="699500"/>
    <m/>
    <n v="13352"/>
    <n v="0"/>
    <m/>
    <n v="0"/>
    <n v="13425"/>
    <m/>
    <n v="0"/>
    <n v="0"/>
    <m/>
    <n v="0.25"/>
    <n v="174875"/>
    <m/>
    <m/>
    <m/>
    <m/>
    <m/>
    <m/>
    <m/>
    <n v="874375"/>
    <n v="437187.5"/>
    <n v="3974.431818181818"/>
    <m/>
    <n v="0"/>
    <m/>
    <n v="0"/>
    <m/>
    <n v="0"/>
    <m/>
    <n v="0"/>
    <m/>
    <n v="0"/>
    <m/>
    <n v="0"/>
    <n v="437187.5"/>
    <n v="41532.8125"/>
    <n v="4371.875"/>
  </r>
  <r>
    <n v="122"/>
    <s v="0205270239"/>
    <s v="RAMIREZ QUESADA MAGALY"/>
    <s v="Propiedad"/>
    <s v="DESARROLLO HUMANO"/>
    <s v="100 REMUNERACIONES GESTION ADMINISTRATIVA"/>
    <s v="502764"/>
    <s v="Profesional de Servicio Civil 2"/>
    <s v="Psicología"/>
    <m/>
    <n v="699500"/>
    <m/>
    <n v="13352"/>
    <n v="4"/>
    <m/>
    <n v="53408"/>
    <n v="13425"/>
    <m/>
    <n v="2"/>
    <n v="26850"/>
    <m/>
    <n v="0.55000000000000004"/>
    <n v="384725.00000000006"/>
    <m/>
    <m/>
    <m/>
    <n v="37"/>
    <n v="84101"/>
    <m/>
    <m/>
    <n v="1248584"/>
    <n v="624292"/>
    <n v="5675.3818181818178"/>
    <m/>
    <n v="0"/>
    <m/>
    <n v="0"/>
    <m/>
    <n v="0"/>
    <m/>
    <n v="0"/>
    <m/>
    <n v="0"/>
    <m/>
    <n v="0"/>
    <n v="624292"/>
    <n v="59307.74"/>
    <n v="6242.92"/>
  </r>
  <r>
    <n v="123"/>
    <s v="0105380152"/>
    <s v="RETANA PICADO LIDIETTE"/>
    <s v="Propiedad"/>
    <s v="SERVICIOS GENERALES"/>
    <s v="100 REMUNERACIONES GESTION ADMINISTRATIVA"/>
    <s v="504470"/>
    <s v="Oficinista de Servicio Civil 2"/>
    <s v="Recepción"/>
    <m/>
    <n v="330000"/>
    <m/>
    <n v="6859"/>
    <n v="23"/>
    <m/>
    <n v="157757"/>
    <n v="8192"/>
    <m/>
    <n v="2"/>
    <n v="16384"/>
    <m/>
    <m/>
    <m/>
    <m/>
    <m/>
    <m/>
    <m/>
    <m/>
    <m/>
    <m/>
    <n v="504141"/>
    <n v="252070.5"/>
    <n v="2291.5500000000002"/>
    <m/>
    <n v="0"/>
    <m/>
    <n v="0"/>
    <m/>
    <n v="0"/>
    <m/>
    <n v="0"/>
    <m/>
    <n v="0"/>
    <m/>
    <n v="0"/>
    <n v="252070.5"/>
    <n v="23946.697500000002"/>
    <n v="2520.7049999999999"/>
  </r>
  <r>
    <n v="124"/>
    <s v="0800840262"/>
    <s v="RIVERA GOMEZ LOURDES NOEMY"/>
    <s v="Propiedad"/>
    <s v="DESARROLLO HUMANO"/>
    <s v="100 REMUNERACIONES GESTION ADMINISTRATIVA"/>
    <s v="502763"/>
    <s v="Profesional de Servicio Civil 3"/>
    <s v="Trabajo Social"/>
    <m/>
    <n v="759950"/>
    <m/>
    <n v="14525"/>
    <n v="14"/>
    <m/>
    <n v="203350"/>
    <n v="14196"/>
    <n v="14598"/>
    <n v="2"/>
    <n v="28794"/>
    <m/>
    <n v="0.55000000000000004"/>
    <n v="417972.50000000006"/>
    <m/>
    <m/>
    <m/>
    <n v="43"/>
    <n v="97739"/>
    <m/>
    <m/>
    <n v="1507805.5"/>
    <n v="753902.75"/>
    <n v="6853.6613636363636"/>
    <m/>
    <n v="0"/>
    <m/>
    <n v="0"/>
    <m/>
    <n v="0"/>
    <m/>
    <n v="0"/>
    <m/>
    <n v="0"/>
    <m/>
    <n v="0"/>
    <n v="753902.75"/>
    <n v="71620.761249999996"/>
    <n v="7539.0275000000001"/>
  </r>
  <r>
    <n v="125"/>
    <s v="0204280969"/>
    <s v="RODRIGUEZ PANIAGUA JOSE FERNANDO"/>
    <s v="Propiedad"/>
    <s v="ASESORIA LEGAL"/>
    <s v="100 REMUNERACIONES GESTION ADMINISTRATIVA"/>
    <s v="504453"/>
    <s v="Profesional de Servicio Civil 3"/>
    <s v="Derecho"/>
    <m/>
    <n v="759950"/>
    <m/>
    <n v="14525"/>
    <n v="22"/>
    <m/>
    <n v="319550"/>
    <n v="14598"/>
    <m/>
    <n v="2"/>
    <n v="29196"/>
    <m/>
    <m/>
    <m/>
    <n v="0.65"/>
    <n v="493967.5"/>
    <m/>
    <n v="43.5"/>
    <n v="98875.5"/>
    <m/>
    <m/>
    <n v="1701539"/>
    <n v="850769.5"/>
    <n v="7734.2681818181818"/>
    <m/>
    <n v="0"/>
    <m/>
    <n v="0"/>
    <m/>
    <n v="0"/>
    <m/>
    <n v="0"/>
    <m/>
    <n v="0"/>
    <m/>
    <n v="0"/>
    <n v="850769.5"/>
    <n v="80823.102500000008"/>
    <n v="8507.6949999999997"/>
  </r>
  <r>
    <n v="126"/>
    <s v="0114590880"/>
    <s v="RODRIGUEZ RIVERA YURDGUIN STARLEY"/>
    <s v="Propiedad"/>
    <s v="SERVICIOS GENERALES"/>
    <s v="100 REMUNERACIONES GESTION ADMINISTRATIVA"/>
    <s v="504467"/>
    <s v="Conductor de Servicio Civil 2"/>
    <s v="No aplica"/>
    <m/>
    <n v="307450"/>
    <n v="14997.5"/>
    <n v="6859"/>
    <n v="0"/>
    <m/>
    <n v="0"/>
    <n v="7619"/>
    <m/>
    <n v="1"/>
    <n v="7619"/>
    <n v="44992.5"/>
    <m/>
    <m/>
    <m/>
    <m/>
    <m/>
    <m/>
    <m/>
    <m/>
    <m/>
    <n v="360061.5"/>
    <n v="180030.75"/>
    <n v="1636.6431818181818"/>
    <m/>
    <n v="0"/>
    <m/>
    <n v="0"/>
    <m/>
    <n v="0"/>
    <m/>
    <n v="0"/>
    <m/>
    <n v="0"/>
    <m/>
    <n v="0"/>
    <n v="180030.75"/>
    <n v="17102.921249999999"/>
    <n v="1800.3075000000001"/>
  </r>
  <r>
    <n v="127"/>
    <s v="0206460669"/>
    <s v="RODRIGUEZ RODRIGUEZ AMARILIS"/>
    <s v="Propiedad"/>
    <s v="SERVICIOS GENERALES"/>
    <s v="100 REMUNERACIONES GESTION ADMINISTRATIVA"/>
    <s v="504544"/>
    <s v="Profesional de Servicio Civil 2"/>
    <s v="Administración"/>
    <m/>
    <n v="699500"/>
    <m/>
    <n v="8221"/>
    <n v="7"/>
    <m/>
    <n v="57547"/>
    <n v="10859"/>
    <m/>
    <n v="2"/>
    <n v="21718"/>
    <m/>
    <n v="0.25"/>
    <n v="174875"/>
    <m/>
    <m/>
    <m/>
    <m/>
    <m/>
    <m/>
    <m/>
    <n v="953640"/>
    <n v="476820"/>
    <n v="4334.727272727273"/>
    <m/>
    <n v="0"/>
    <m/>
    <n v="0"/>
    <m/>
    <n v="0"/>
    <m/>
    <n v="0"/>
    <m/>
    <n v="0"/>
    <m/>
    <n v="0"/>
    <n v="476820"/>
    <n v="45297.9"/>
    <n v="4768.2"/>
  </r>
  <r>
    <n v="128"/>
    <s v="0105700429"/>
    <s v="ROJAS MURILLO MARVIN"/>
    <s v="Propiedad"/>
    <s v="GESTION DE OPERACIONES"/>
    <s v="200 REMUNERACIONES GESTION DEL RIESGO"/>
    <s v="502746"/>
    <s v="Técnico de Servicio Civil 2"/>
    <s v="Operación de Radio"/>
    <m/>
    <n v="373750"/>
    <m/>
    <n v="7033"/>
    <n v="17"/>
    <m/>
    <n v="119561"/>
    <n v="9303"/>
    <m/>
    <n v="2"/>
    <n v="18606"/>
    <m/>
    <m/>
    <m/>
    <m/>
    <m/>
    <m/>
    <m/>
    <m/>
    <m/>
    <m/>
    <n v="511917"/>
    <n v="255958.5"/>
    <n v="2326.8954545454544"/>
    <m/>
    <n v="0"/>
    <m/>
    <n v="0"/>
    <m/>
    <n v="0"/>
    <m/>
    <n v="0"/>
    <m/>
    <n v="0"/>
    <m/>
    <n v="0"/>
    <n v="255958.5"/>
    <n v="24316.057499999999"/>
    <n v="2559.585"/>
  </r>
  <r>
    <n v="129"/>
    <s v="0801140889"/>
    <s v="ROJAS ROJAS PARMENIO"/>
    <s v="Propiedad"/>
    <s v="GESTION DE PROCESOS DE RECONSTRUCCION"/>
    <s v="100 REMUNERACIONES GESTION ADMINISTRATIVA"/>
    <s v="502741"/>
    <s v="Profesional de Servicio Civil 3"/>
    <s v="Ingeniería Civil"/>
    <s v="Esposa"/>
    <n v="759950"/>
    <m/>
    <n v="14525"/>
    <n v="7"/>
    <m/>
    <n v="101675"/>
    <n v="14598"/>
    <m/>
    <n v="2"/>
    <n v="29196"/>
    <n v="112867.5"/>
    <n v="0.25"/>
    <n v="189987.5"/>
    <m/>
    <m/>
    <m/>
    <n v="38"/>
    <n v="86374"/>
    <m/>
    <m/>
    <n v="1280050"/>
    <n v="640025"/>
    <n v="5818.409090909091"/>
    <m/>
    <n v="0"/>
    <m/>
    <n v="0"/>
    <m/>
    <n v="0"/>
    <m/>
    <n v="0"/>
    <m/>
    <n v="0"/>
    <m/>
    <n v="0"/>
    <n v="640025"/>
    <n v="60802.375"/>
    <n v="6400.25"/>
  </r>
  <r>
    <n v="130"/>
    <n v="107490253"/>
    <s v="ROVIRA GUZMAN JORGE"/>
    <s v="Confianza"/>
    <s v="DIRECCION GESTION DEL RIESGO"/>
    <s v="200 REMUNERACIONES GESTION DEL RIESGO"/>
    <s v="380110"/>
    <s v="Director Gestión de Desastres"/>
    <s v="No aplica"/>
    <m/>
    <n v="1323450"/>
    <m/>
    <n v="25457"/>
    <n v="0"/>
    <m/>
    <n v="0"/>
    <n v="25675"/>
    <m/>
    <n v="0"/>
    <n v="0"/>
    <n v="328987.5"/>
    <m/>
    <m/>
    <n v="0.3"/>
    <n v="397035"/>
    <n v="0"/>
    <n v="0"/>
    <n v="0"/>
    <m/>
    <m/>
    <n v="2049472.5"/>
    <n v="1024736.25"/>
    <n v="9315.7840909090901"/>
    <m/>
    <n v="0"/>
    <m/>
    <n v="0"/>
    <m/>
    <n v="0"/>
    <m/>
    <n v="0"/>
    <m/>
    <n v="0"/>
    <m/>
    <n v="0"/>
    <n v="1024736.25"/>
    <n v="97349.943750000006"/>
    <n v="10247.362500000001"/>
  </r>
  <r>
    <n v="131"/>
    <s v="0110450334"/>
    <s v="SABORIO CORDOBA WILGEN"/>
    <s v="Propiedad"/>
    <s v="TECNOLOGIAS DE INFORMACION"/>
    <s v="100 REMUNERACIONES GESTION ADMINISTRATIVA"/>
    <s v="504538"/>
    <s v="Profesional Jefe en informática 1, Grupo B"/>
    <s v="Informática y Computación"/>
    <s v="1 hijo"/>
    <n v="835450"/>
    <m/>
    <n v="11764"/>
    <n v="15"/>
    <m/>
    <n v="176460"/>
    <n v="11837"/>
    <m/>
    <n v="2"/>
    <n v="23674"/>
    <n v="124192.5"/>
    <n v="0"/>
    <m/>
    <n v="0.65"/>
    <n v="543042.5"/>
    <m/>
    <n v="27.5"/>
    <n v="62507.5"/>
    <m/>
    <m/>
    <n v="1765326.5"/>
    <n v="882663.25"/>
    <n v="8024.2113636363638"/>
    <m/>
    <n v="0"/>
    <m/>
    <n v="0"/>
    <m/>
    <n v="0"/>
    <m/>
    <n v="0"/>
    <m/>
    <n v="0"/>
    <m/>
    <n v="0"/>
    <n v="882663.25"/>
    <n v="83853.008750000008"/>
    <n v="8826.6324999999997"/>
  </r>
  <r>
    <n v="132"/>
    <s v="0106780602"/>
    <s v="SABORIO PEREZ SANDRA"/>
    <s v="Propiedad"/>
    <s v="GESTION DE OPERACIONES"/>
    <s v="200 REMUNERACIONES GESTION DEL RIESGO"/>
    <s v="504465"/>
    <s v="Profesional de Servicio Civil 3"/>
    <s v="Gestión Desastres"/>
    <m/>
    <n v="759950"/>
    <m/>
    <n v="14525"/>
    <n v="24"/>
    <m/>
    <n v="348600"/>
    <n v="14598"/>
    <m/>
    <n v="2"/>
    <n v="29196"/>
    <n v="188112.5"/>
    <n v="0.25"/>
    <n v="189987.5"/>
    <m/>
    <m/>
    <m/>
    <n v="72"/>
    <n v="163656"/>
    <m/>
    <m/>
    <n v="1679502"/>
    <n v="839751"/>
    <n v="7634.1"/>
    <m/>
    <n v="0"/>
    <m/>
    <n v="0"/>
    <m/>
    <n v="0"/>
    <m/>
    <n v="0"/>
    <m/>
    <n v="0"/>
    <m/>
    <n v="0"/>
    <n v="839751"/>
    <n v="79776.345000000001"/>
    <n v="8397.51"/>
  </r>
  <r>
    <n v="133"/>
    <s v="0401950595"/>
    <s v="SAENZ RECINOS LAURA CAROLINA"/>
    <s v="Propiedad"/>
    <s v="PRESIDENCIA EJECUTIVA"/>
    <s v="100 REMUNERACIONES GESTION ADMINISTRATIVA"/>
    <s v="504531"/>
    <s v="Secretario de Servicio Civil 1"/>
    <s v="No aplica"/>
    <m/>
    <n v="343050"/>
    <m/>
    <n v="6859"/>
    <n v="9"/>
    <m/>
    <n v="61731"/>
    <n v="8523"/>
    <m/>
    <n v="2"/>
    <n v="17046"/>
    <n v="0"/>
    <m/>
    <m/>
    <m/>
    <m/>
    <m/>
    <m/>
    <m/>
    <m/>
    <m/>
    <n v="421827"/>
    <n v="210913.5"/>
    <n v="1917.3954545454546"/>
    <m/>
    <n v="0"/>
    <m/>
    <n v="0"/>
    <m/>
    <n v="0"/>
    <m/>
    <n v="0"/>
    <m/>
    <n v="0"/>
    <m/>
    <n v="0"/>
    <n v="210913.5"/>
    <n v="20036.782500000001"/>
    <n v="2109.1350000000002"/>
  </r>
  <r>
    <n v="134"/>
    <s v="0109070154"/>
    <s v="SALAZAR CRUZ RICARDO"/>
    <s v="Ascenso Interino"/>
    <s v="GESTION DE OPERACIONES"/>
    <s v="200 REMUNERACIONES GESTION DEL RIESGO"/>
    <s v="504459"/>
    <s v="Profesional Jefe de Servicio Civil 3"/>
    <s v="Administración"/>
    <m/>
    <n v="968950"/>
    <n v="484475"/>
    <n v="18579"/>
    <n v="20"/>
    <n v="0"/>
    <n v="371580"/>
    <n v="18652"/>
    <m/>
    <n v="2"/>
    <n v="37304"/>
    <n v="240362.5"/>
    <n v="0.25"/>
    <n v="242237.5"/>
    <m/>
    <m/>
    <m/>
    <n v="20"/>
    <n v="45460"/>
    <m/>
    <m/>
    <n v="1905894"/>
    <n v="952947"/>
    <n v="8663.1545454545449"/>
    <m/>
    <n v="0"/>
    <m/>
    <n v="0"/>
    <m/>
    <n v="0"/>
    <m/>
    <n v="0"/>
    <m/>
    <n v="0"/>
    <m/>
    <n v="0"/>
    <n v="952947"/>
    <n v="90529.964999999997"/>
    <n v="9529.4699999999993"/>
  </r>
  <r>
    <n v="135"/>
    <s v="0105990743"/>
    <s v="SALGADO DUARTE DOUGLAS"/>
    <s v="Propiedad"/>
    <s v="INVESTIGACION Y ANALISIS DEL RIESGO"/>
    <s v="200 REMUNERACIONES GESTION DEL RIESGO"/>
    <s v="504463"/>
    <s v="Profesional de Servicio Civil 1, Grupo A"/>
    <s v="Geografía"/>
    <m/>
    <n v="526050"/>
    <m/>
    <n v="9987"/>
    <n v="29"/>
    <m/>
    <n v="289623"/>
    <n v="10060"/>
    <m/>
    <n v="2"/>
    <n v="20120"/>
    <n v="77782.5"/>
    <n v="0.2"/>
    <n v="105210"/>
    <m/>
    <m/>
    <n v="500"/>
    <n v="50.5"/>
    <n v="114786.5"/>
    <m/>
    <m/>
    <n v="1134072"/>
    <n v="567036"/>
    <n v="5154.8727272727274"/>
    <m/>
    <n v="0"/>
    <m/>
    <n v="0"/>
    <m/>
    <n v="0"/>
    <m/>
    <n v="0"/>
    <m/>
    <n v="0"/>
    <m/>
    <n v="0"/>
    <n v="567036"/>
    <n v="53868.42"/>
    <n v="5670.36"/>
  </r>
  <r>
    <n v="136"/>
    <s v="0106130212"/>
    <s v="SANCHEZ CASTILLO SERGIO"/>
    <s v="Propiedad"/>
    <s v="INVESTIGACION Y ANALISIS DEL RIESGO"/>
    <s v="200 REMUNERACIONES GESTION DEL RIESGO"/>
    <s v="504489"/>
    <s v="Profesional de Servicio Civil 2"/>
    <s v="Geografía"/>
    <m/>
    <n v="699500"/>
    <m/>
    <n v="13352"/>
    <n v="25"/>
    <m/>
    <n v="333800"/>
    <n v="13425"/>
    <m/>
    <n v="2"/>
    <n v="26850"/>
    <m/>
    <n v="0.55000000000000004"/>
    <n v="384725.00000000006"/>
    <m/>
    <m/>
    <m/>
    <n v="58"/>
    <n v="131834"/>
    <m/>
    <m/>
    <n v="1576709"/>
    <n v="788354.5"/>
    <n v="7166.8590909090908"/>
    <m/>
    <n v="0"/>
    <m/>
    <n v="0"/>
    <m/>
    <n v="0"/>
    <m/>
    <n v="0"/>
    <m/>
    <n v="0"/>
    <m/>
    <n v="0"/>
    <n v="788354.5"/>
    <n v="74893.677500000005"/>
    <n v="7883.5450000000001"/>
  </r>
  <r>
    <n v="137"/>
    <s v="0701520866"/>
    <s v="SANCHEZ UREÑA BLAS ENRIQUE"/>
    <s v="Propiedad"/>
    <s v="INVESTIGACION Y ANALISIS DEL RIESGO"/>
    <s v="200 REMUNERACIONES GESTION DEL RIESGO"/>
    <s v="502739"/>
    <s v="Profesional de Servicio Civil 1, Grupo A"/>
    <s v="Geología"/>
    <m/>
    <n v="526050"/>
    <m/>
    <n v="9987"/>
    <n v="5"/>
    <m/>
    <n v="49935"/>
    <n v="10060"/>
    <m/>
    <n v="2"/>
    <n v="20120"/>
    <n v="77782.5"/>
    <n v="0.2"/>
    <n v="105210"/>
    <m/>
    <m/>
    <m/>
    <n v="17"/>
    <n v="38641"/>
    <m/>
    <m/>
    <n v="817738.5"/>
    <n v="408869.25"/>
    <n v="3716.9931818181817"/>
    <m/>
    <n v="0"/>
    <m/>
    <n v="0"/>
    <m/>
    <n v="0"/>
    <m/>
    <n v="0"/>
    <m/>
    <n v="0"/>
    <m/>
    <n v="0"/>
    <n v="408869.25"/>
    <n v="38842.578750000001"/>
    <n v="4088.6925000000001"/>
  </r>
  <r>
    <n v="138"/>
    <s v="0106060737"/>
    <s v="SANCHO ZELEDON LUIS GUILLERMO"/>
    <s v="Propiedad"/>
    <s v="TECNOLOGIAS DE INFORMACION"/>
    <s v="100 REMUNERACIONES GESTION ADMINISTRATIVA"/>
    <s v="502755"/>
    <s v="Profesional en Informática 2"/>
    <s v="Informática y Computación"/>
    <s v="Esposa 1 Hijo"/>
    <n v="699500"/>
    <m/>
    <n v="13352"/>
    <n v="22"/>
    <m/>
    <n v="293744"/>
    <n v="13425"/>
    <m/>
    <n v="2"/>
    <n v="26850"/>
    <m/>
    <m/>
    <m/>
    <n v="0.65"/>
    <n v="454675"/>
    <m/>
    <n v="58.5"/>
    <n v="132970.5"/>
    <m/>
    <m/>
    <n v="1607739.5"/>
    <n v="803869.75"/>
    <n v="7307.9068181818184"/>
    <m/>
    <n v="0"/>
    <m/>
    <n v="0"/>
    <m/>
    <n v="0"/>
    <m/>
    <n v="0"/>
    <m/>
    <n v="0"/>
    <m/>
    <n v="0"/>
    <n v="803869.75"/>
    <n v="76367.626250000001"/>
    <n v="8038.6975000000002"/>
  </r>
  <r>
    <n v="139"/>
    <s v="0106200094"/>
    <s v="SIBAJA ALVAREZ SANDRA MARIA"/>
    <s v="Propiedad"/>
    <s v="DIRECCION GESTION ADMINISTRATIVA"/>
    <s v="100 REMUNERACIONES GESTION ADMINISTRATIVA"/>
    <s v="504504"/>
    <s v="Secretario de Servicio Civil 1"/>
    <s v="No tiene"/>
    <m/>
    <n v="343050"/>
    <n v="0"/>
    <n v="6859"/>
    <n v="24"/>
    <m/>
    <n v="164616"/>
    <n v="8523"/>
    <m/>
    <n v="2"/>
    <n v="17046"/>
    <m/>
    <m/>
    <m/>
    <m/>
    <m/>
    <m/>
    <m/>
    <m/>
    <m/>
    <m/>
    <n v="524712"/>
    <n v="262356"/>
    <n v="2385.0545454545454"/>
    <m/>
    <n v="0"/>
    <m/>
    <n v="0"/>
    <m/>
    <n v="0"/>
    <m/>
    <n v="0"/>
    <m/>
    <n v="0"/>
    <m/>
    <n v="0"/>
    <n v="262356"/>
    <n v="24923.82"/>
    <n v="2623.56"/>
  </r>
  <r>
    <n v="140"/>
    <s v="0108210068"/>
    <s v="TORUÑO VILLARREAL DEILY"/>
    <s v="Propiedad"/>
    <s v="GESTION DE PROCESOS DE RECONSTRUCCION"/>
    <s v="100 REMUNERACIONES GESTION ADMINISTRATIVA"/>
    <s v="504479"/>
    <s v="Profesional de Servicio Civil 1, Grupo B"/>
    <s v="Administración"/>
    <m/>
    <n v="617650"/>
    <m/>
    <n v="11764"/>
    <n v="11"/>
    <m/>
    <n v="129404"/>
    <n v="11837"/>
    <m/>
    <n v="2"/>
    <n v="23674"/>
    <m/>
    <n v="0.55000000000000004"/>
    <n v="339707.5"/>
    <m/>
    <m/>
    <m/>
    <n v="16"/>
    <n v="36368"/>
    <m/>
    <m/>
    <n v="1146803.5"/>
    <n v="573401.75"/>
    <n v="5212.7431818181822"/>
    <m/>
    <n v="0"/>
    <m/>
    <n v="0"/>
    <m/>
    <n v="0"/>
    <m/>
    <n v="0"/>
    <m/>
    <n v="0"/>
    <m/>
    <n v="0"/>
    <n v="573401.75"/>
    <n v="54473.166250000002"/>
    <n v="5734.0174999999999"/>
  </r>
  <r>
    <n v="141"/>
    <s v="0105820429"/>
    <s v="ULATE CARRANZA DORIS"/>
    <s v="Propiedad"/>
    <s v="TECNOLOGIAS DE INFORMACION"/>
    <s v="100 REMUNERACIONES GESTION ADMINISTRATIVA"/>
    <s v="502756"/>
    <s v="Oficinista de Servicio Civil 2"/>
    <s v="Labores Varias de Oficina"/>
    <m/>
    <n v="330000"/>
    <m/>
    <n v="8192"/>
    <n v="22"/>
    <m/>
    <n v="180224"/>
    <m/>
    <m/>
    <m/>
    <n v="0"/>
    <m/>
    <m/>
    <m/>
    <m/>
    <m/>
    <m/>
    <m/>
    <m/>
    <m/>
    <m/>
    <n v="510224"/>
    <n v="255112"/>
    <n v="2319.1999999999998"/>
    <m/>
    <n v="0"/>
    <m/>
    <n v="0"/>
    <m/>
    <n v="0"/>
    <m/>
    <n v="0"/>
    <m/>
    <n v="0"/>
    <m/>
    <n v="0"/>
    <n v="255112"/>
    <n v="24235.64"/>
    <n v="2551.12"/>
  </r>
  <r>
    <n v="142"/>
    <s v="0106310451"/>
    <s v="ULATE CARRANZA LUIS FERNANDO"/>
    <s v="Propiedad"/>
    <s v="SERVICIOS GENERALES"/>
    <s v="100 REMUNERACIONES GESTION ADMINISTRATIVA"/>
    <s v="504472"/>
    <s v="Conductor de Servicio Civil 2"/>
    <s v="No tiene"/>
    <m/>
    <n v="307450"/>
    <m/>
    <n v="6859"/>
    <n v="21"/>
    <m/>
    <n v="144039"/>
    <n v="7619"/>
    <m/>
    <n v="2"/>
    <n v="15238"/>
    <n v="44992.5"/>
    <m/>
    <m/>
    <m/>
    <m/>
    <m/>
    <m/>
    <m/>
    <m/>
    <m/>
    <n v="511719.5"/>
    <n v="255859.75"/>
    <n v="2325.9977272727274"/>
    <m/>
    <n v="0"/>
    <m/>
    <n v="0"/>
    <m/>
    <n v="0"/>
    <m/>
    <n v="0"/>
    <m/>
    <n v="0"/>
    <m/>
    <n v="0"/>
    <n v="255859.75"/>
    <n v="24306.67625"/>
    <n v="2558.5974999999999"/>
  </r>
  <r>
    <n v="143"/>
    <s v="0105930523"/>
    <s v="UREÑA HERNANDEZ SERGIO"/>
    <s v="Propiedad"/>
    <s v="ASESORIA LEGAL"/>
    <s v="100 REMUNERACIONES GESTION ADMINISTRATIVA"/>
    <s v="504443"/>
    <s v="Profesional de Servicio Civil 1, Grupo A"/>
    <s v="Derecho"/>
    <m/>
    <n v="526050"/>
    <m/>
    <n v="9987"/>
    <n v="21"/>
    <m/>
    <n v="209727"/>
    <n v="10060"/>
    <m/>
    <n v="2"/>
    <n v="20120"/>
    <m/>
    <m/>
    <m/>
    <n v="0.3"/>
    <n v="157815"/>
    <m/>
    <n v="10"/>
    <n v="22730"/>
    <m/>
    <m/>
    <n v="936442"/>
    <n v="468221"/>
    <n v="4256.5545454545454"/>
    <m/>
    <n v="0"/>
    <m/>
    <n v="0"/>
    <m/>
    <n v="0"/>
    <m/>
    <n v="0"/>
    <m/>
    <n v="0"/>
    <m/>
    <n v="0"/>
    <n v="468221"/>
    <n v="44480.995000000003"/>
    <n v="4682.21"/>
  </r>
  <r>
    <n v="144"/>
    <n v="115070107"/>
    <s v="UREÑA MORA JASON ARMANDO"/>
    <s v="Propiedad"/>
    <s v="SERVICIOS GENERALES"/>
    <s v="100 REMUNERACIONES GESTION ADMINISTRATIVA"/>
    <s v="504485"/>
    <s v="Conductor de Servicio Civil 2"/>
    <s v="No aplica"/>
    <m/>
    <n v="307450"/>
    <m/>
    <n v="0"/>
    <n v="0"/>
    <m/>
    <n v="0"/>
    <n v="7398"/>
    <m/>
    <n v="2"/>
    <n v="14796"/>
    <n v="44992.5"/>
    <m/>
    <m/>
    <m/>
    <m/>
    <m/>
    <m/>
    <m/>
    <m/>
    <m/>
    <n v="367238.5"/>
    <n v="183619.25"/>
    <n v="1669.2659090909092"/>
    <m/>
    <n v="0"/>
    <m/>
    <n v="0"/>
    <m/>
    <n v="0"/>
    <m/>
    <n v="0"/>
    <m/>
    <n v="0"/>
    <m/>
    <n v="0"/>
    <n v="183619.25"/>
    <n v="17443.828750000001"/>
    <n v="1836.1925000000001"/>
  </r>
  <r>
    <n v="145"/>
    <s v="VACANTE"/>
    <s v="VACANTE"/>
    <s v="Vacante"/>
    <s v="DIRECCION DE GESTION DEL RIESGO"/>
    <s v="200 REMUNERACIONES GESTION DEL RIESGO"/>
    <s v="502762"/>
    <s v="Técnico de Servicio Civil 3"/>
    <s v="Administración"/>
    <m/>
    <n v="435000"/>
    <m/>
    <n v="8221"/>
    <n v="0"/>
    <m/>
    <n v="0"/>
    <n v="10859"/>
    <m/>
    <n v="0"/>
    <n v="0"/>
    <m/>
    <m/>
    <m/>
    <m/>
    <m/>
    <m/>
    <m/>
    <m/>
    <m/>
    <m/>
    <n v="435000"/>
    <n v="217500"/>
    <n v="1977.2727272727273"/>
    <m/>
    <n v="0"/>
    <m/>
    <n v="0"/>
    <m/>
    <n v="0"/>
    <m/>
    <n v="0"/>
    <m/>
    <n v="0"/>
    <m/>
    <n v="0"/>
    <n v="217500"/>
    <n v="20662.5"/>
    <n v="2175"/>
  </r>
  <r>
    <n v="146"/>
    <s v="VACANTE"/>
    <s v="VACANTE"/>
    <s v="Vacante"/>
    <s v="GESTION DE OPERACIONES"/>
    <s v="100 REMUNERACIONES GESTION ADMINISTRATIVA"/>
    <n v="504510"/>
    <s v="Profesional de Servicio Civil 3"/>
    <s v="Ingeniería Civil"/>
    <m/>
    <n v="759950"/>
    <m/>
    <n v="14525"/>
    <n v="0"/>
    <m/>
    <n v="0"/>
    <n v="14598"/>
    <m/>
    <n v="0"/>
    <n v="0"/>
    <n v="118112.5"/>
    <n v="0"/>
    <n v="0"/>
    <m/>
    <m/>
    <m/>
    <m/>
    <n v="0"/>
    <m/>
    <m/>
    <n v="878062.5"/>
    <n v="439031.25"/>
    <n v="3991.193181818182"/>
    <m/>
    <n v="0"/>
    <m/>
    <n v="0"/>
    <m/>
    <n v="0"/>
    <m/>
    <n v="0"/>
    <m/>
    <n v="0"/>
    <m/>
    <n v="0"/>
    <n v="439031.25"/>
    <n v="41707.96875"/>
    <n v="4390.3125"/>
  </r>
  <r>
    <n v="147"/>
    <s v="VACANTE"/>
    <s v="VACANTE"/>
    <s v="Vacante"/>
    <s v="GESTION DE OPERACIONES"/>
    <s v="200 REMUNERACIONES GESTION DEL RIESGO"/>
    <s v="504546"/>
    <s v="Misceláneo de Servicio Civil 1"/>
    <s v="Labores Básicas de Mantenimiento"/>
    <m/>
    <n v="278250"/>
    <m/>
    <n v="6835"/>
    <n v="0"/>
    <m/>
    <n v="0"/>
    <n v="6877"/>
    <m/>
    <n v="0"/>
    <n v="0"/>
    <m/>
    <m/>
    <m/>
    <m/>
    <m/>
    <m/>
    <m/>
    <m/>
    <m/>
    <m/>
    <n v="278250"/>
    <n v="139125"/>
    <n v="1264.7727272727273"/>
    <m/>
    <n v="0"/>
    <m/>
    <n v="0"/>
    <m/>
    <n v="0"/>
    <m/>
    <n v="0"/>
    <m/>
    <n v="0"/>
    <m/>
    <n v="0"/>
    <n v="139125"/>
    <n v="13216.875"/>
    <n v="1391.25"/>
  </r>
  <r>
    <n v="148"/>
    <s v="VACANTE"/>
    <s v="VACANTE"/>
    <s v="Vacante"/>
    <s v="RECURSOS FINANCIEROS"/>
    <s v="100 REMUNERACIONES GESTION ADMINISTRATIVA"/>
    <s v="502773"/>
    <s v="Técnico de Servicio Civil 3"/>
    <s v="Contabilidad"/>
    <m/>
    <n v="435000"/>
    <m/>
    <m/>
    <m/>
    <m/>
    <n v="0"/>
    <m/>
    <m/>
    <m/>
    <m/>
    <m/>
    <m/>
    <m/>
    <m/>
    <m/>
    <m/>
    <m/>
    <m/>
    <m/>
    <m/>
    <n v="435000"/>
    <n v="217500"/>
    <n v="1977.2727272727273"/>
    <m/>
    <n v="0"/>
    <m/>
    <n v="0"/>
    <m/>
    <n v="0"/>
    <m/>
    <n v="0"/>
    <m/>
    <n v="0"/>
    <m/>
    <n v="0"/>
    <n v="217500"/>
    <n v="20662.5"/>
    <n v="2175"/>
  </r>
  <r>
    <n v="149"/>
    <s v="VACANTE"/>
    <s v="VACANTE"/>
    <s v="Vacante"/>
    <s v="AUDITORIA"/>
    <s v="100 AUDITORIA"/>
    <s v="502780"/>
    <s v="Profesional de Servicio Civil 2"/>
    <s v="Administración"/>
    <m/>
    <n v="699500"/>
    <m/>
    <n v="13352"/>
    <n v="4"/>
    <m/>
    <n v="53408"/>
    <n v="13425"/>
    <m/>
    <n v="2"/>
    <n v="26850"/>
    <m/>
    <m/>
    <m/>
    <n v="0.65"/>
    <n v="454675"/>
    <m/>
    <n v="32"/>
    <n v="72736"/>
    <m/>
    <m/>
    <n v="1307169"/>
    <n v="653584.5"/>
    <n v="5941.6772727272728"/>
    <m/>
    <n v="0"/>
    <m/>
    <n v="0"/>
    <m/>
    <n v="0"/>
    <m/>
    <n v="0"/>
    <m/>
    <n v="0"/>
    <m/>
    <n v="0"/>
    <n v="653584.5"/>
    <n v="62090.527500000004"/>
    <n v="6535.8450000000003"/>
  </r>
  <r>
    <n v="150"/>
    <s v="VACANTE"/>
    <s v="VACANTE"/>
    <s v="Vacante"/>
    <s v="GESTION DE OPERACIONES"/>
    <s v="200 REMUNERACIONES GESTION DEL RIESGO"/>
    <s v="504439"/>
    <s v="Profesional de Servicio Civil 1, Grupo B"/>
    <s v="Planificación"/>
    <n v="0"/>
    <n v="617650"/>
    <m/>
    <n v="11764"/>
    <n v="0"/>
    <m/>
    <n v="0"/>
    <n v="11837"/>
    <m/>
    <n v="2"/>
    <n v="11837"/>
    <m/>
    <n v="0.55000000000000004"/>
    <n v="339707.5"/>
    <m/>
    <m/>
    <m/>
    <n v="34"/>
    <n v="77282"/>
    <m/>
    <m/>
    <n v="1046476.5"/>
    <n v="523238.25"/>
    <n v="4756.7113636363638"/>
    <m/>
    <n v="0"/>
    <m/>
    <n v="0"/>
    <m/>
    <n v="0"/>
    <m/>
    <n v="0"/>
    <m/>
    <n v="0"/>
    <m/>
    <n v="0"/>
    <n v="523238.25"/>
    <n v="49707.633750000001"/>
    <n v="5232.3824999999997"/>
  </r>
  <r>
    <n v="151"/>
    <s v="VACANTE"/>
    <s v="VACANTE"/>
    <s v="Vacante"/>
    <s v="GESTION DE OPERACIONES"/>
    <s v="200 REMUNERACIONES GESTION DEL RIESGO"/>
    <s v="502745"/>
    <s v="Técnico de Servicio Civil 3"/>
    <s v="Administración"/>
    <m/>
    <n v="435000"/>
    <m/>
    <n v="7033"/>
    <m/>
    <m/>
    <n v="0"/>
    <n v="9303"/>
    <n v="0"/>
    <n v="2"/>
    <n v="9303"/>
    <m/>
    <m/>
    <m/>
    <m/>
    <m/>
    <m/>
    <m/>
    <m/>
    <m/>
    <m/>
    <n v="444303"/>
    <n v="222151.5"/>
    <n v="2019.5590909090909"/>
    <m/>
    <n v="0"/>
    <m/>
    <n v="0"/>
    <m/>
    <n v="0"/>
    <m/>
    <n v="0"/>
    <m/>
    <n v="0"/>
    <m/>
    <n v="0"/>
    <n v="222151.5"/>
    <n v="21104.392500000002"/>
    <n v="2221.5149999999999"/>
  </r>
  <r>
    <n v="152"/>
    <s v="VACANTE"/>
    <s v="VACANTE"/>
    <s v="Vacante"/>
    <s v="NORMALIZACION Y ASESORIA"/>
    <s v="200 REMUNERACIONES GESTION DEL RIESGO"/>
    <s v="504521"/>
    <s v="Técnico de Servicio Civil 1"/>
    <s v="Promoción Social"/>
    <m/>
    <n v="343050"/>
    <m/>
    <n v="6859"/>
    <n v="0"/>
    <m/>
    <n v="0"/>
    <n v="8523"/>
    <m/>
    <n v="0"/>
    <n v="0"/>
    <m/>
    <m/>
    <m/>
    <m/>
    <m/>
    <m/>
    <m/>
    <m/>
    <m/>
    <m/>
    <n v="343050"/>
    <n v="171525"/>
    <n v="1559.3181818181818"/>
    <m/>
    <n v="0"/>
    <m/>
    <n v="0"/>
    <m/>
    <n v="0"/>
    <m/>
    <n v="0"/>
    <m/>
    <n v="0"/>
    <m/>
    <n v="0"/>
    <n v="171525"/>
    <n v="16294.875"/>
    <n v="1715.25"/>
  </r>
  <r>
    <n v="153"/>
    <s v="VACANTE"/>
    <s v="VACANTE"/>
    <s v="Vacante"/>
    <s v="GESTION DE OPERACIONES"/>
    <s v="200 REMUNERACIONES GESTION DEL RIESGO"/>
    <s v="504513"/>
    <s v="Profesional de Servicio Civil 1, Grupo A"/>
    <s v="Gestión en Desastres"/>
    <m/>
    <n v="526050"/>
    <m/>
    <n v="9987"/>
    <n v="0"/>
    <m/>
    <n v="0"/>
    <n v="10060"/>
    <m/>
    <n v="0"/>
    <n v="0"/>
    <m/>
    <m/>
    <n v="0"/>
    <m/>
    <m/>
    <m/>
    <n v="0"/>
    <n v="0"/>
    <m/>
    <m/>
    <n v="526050"/>
    <n v="263025"/>
    <n v="2391.1363636363635"/>
    <m/>
    <n v="0"/>
    <m/>
    <n v="0"/>
    <m/>
    <n v="0"/>
    <m/>
    <n v="0"/>
    <m/>
    <n v="0"/>
    <m/>
    <n v="0"/>
    <n v="263025"/>
    <n v="24987.375"/>
    <n v="2630.25"/>
  </r>
  <r>
    <n v="154"/>
    <s v="0105210103"/>
    <s v="VAGLIO RODRIGUEZ FRYSCIA"/>
    <s v="Propiedad"/>
    <s v="DESARROLLO HUMANO"/>
    <s v="100 REMUNERACIONES GESTION ADMINISTRATIVA"/>
    <s v="504464"/>
    <s v="Médico General G1"/>
    <s v="No aplica"/>
    <m/>
    <n v="454429"/>
    <m/>
    <n v="24787.35"/>
    <n v="18"/>
    <m/>
    <n v="446172.3"/>
    <n v="24787.174999999999"/>
    <m/>
    <n v="2"/>
    <n v="49574.35"/>
    <m/>
    <m/>
    <n v="0"/>
    <m/>
    <m/>
    <m/>
    <n v="31"/>
    <n v="70463"/>
    <m/>
    <n v="62084.5"/>
    <n v="1020638.65"/>
    <n v="572403.82499999995"/>
    <n v="4639.2665909090911"/>
    <m/>
    <n v="0"/>
    <m/>
    <n v="0"/>
    <m/>
    <n v="0"/>
    <m/>
    <n v="0"/>
    <m/>
    <n v="0"/>
    <m/>
    <n v="0"/>
    <n v="634488.32499999995"/>
    <n v="54378.363374999994"/>
    <n v="5724.0382499999996"/>
  </r>
  <r>
    <n v="155"/>
    <s v="0106160659"/>
    <s v="VALLEJOS VASQUEZ SHEILY"/>
    <s v="Propiedad"/>
    <s v="INVESTIGACION Y ANALISIS DEL RIESGO"/>
    <s v="200 REMUNERACIONES GESTION DEL RIESGO"/>
    <s v="504455"/>
    <s v="Profesional de Servicio Civil 3"/>
    <s v="Bibliotecología"/>
    <m/>
    <n v="759950"/>
    <m/>
    <n v="14525"/>
    <n v="28"/>
    <m/>
    <n v="406700"/>
    <n v="14598"/>
    <m/>
    <n v="2"/>
    <n v="29196"/>
    <m/>
    <n v="0.55000000000000004"/>
    <n v="417972.50000000006"/>
    <m/>
    <m/>
    <m/>
    <n v="81.5"/>
    <n v="185249.5"/>
    <m/>
    <m/>
    <n v="1799068"/>
    <n v="899534"/>
    <n v="8177.5818181818186"/>
    <m/>
    <n v="0"/>
    <m/>
    <n v="0"/>
    <m/>
    <n v="0"/>
    <m/>
    <n v="0"/>
    <m/>
    <n v="0"/>
    <m/>
    <n v="0"/>
    <n v="899534"/>
    <n v="85455.73"/>
    <n v="8995.34"/>
  </r>
  <r>
    <n v="156"/>
    <s v="0108120250"/>
    <s v="VARGAS GUIDO FANNY"/>
    <s v="Propiedad"/>
    <s v="RECURSOS FINANCIEROS"/>
    <s v="100 REMUNERACIONES GESTION ADMINISTRATIVA"/>
    <s v="502777"/>
    <s v="Profesional de Servicio Civil 2"/>
    <s v="Administración"/>
    <m/>
    <n v="699500"/>
    <m/>
    <n v="9987"/>
    <n v="4"/>
    <m/>
    <n v="39948"/>
    <n v="9987"/>
    <n v="10060"/>
    <n v="2"/>
    <n v="20047"/>
    <m/>
    <n v="0.55000000000000004"/>
    <n v="384725.00000000006"/>
    <m/>
    <m/>
    <m/>
    <n v="16"/>
    <n v="36368"/>
    <m/>
    <m/>
    <n v="1180588"/>
    <n v="590294"/>
    <n v="5366.3090909090906"/>
    <m/>
    <n v="0"/>
    <m/>
    <n v="0"/>
    <m/>
    <n v="0"/>
    <m/>
    <n v="0"/>
    <m/>
    <n v="0"/>
    <m/>
    <n v="0"/>
    <n v="590294"/>
    <n v="56077.93"/>
    <n v="5902.9400000000005"/>
  </r>
  <r>
    <n v="157"/>
    <n v="401910347"/>
    <s v="VARGAS HERNANDEZ ANNIE"/>
    <s v="Propiedad"/>
    <s v="GESTION DE OPERACIONES"/>
    <s v="200 REMUNERACIONES GESTION DEL RIESGO"/>
    <s v="504508"/>
    <s v="Profesional de Servicio Civil 3"/>
    <s v="Geografía"/>
    <m/>
    <n v="759950"/>
    <m/>
    <n v="14525"/>
    <n v="5"/>
    <m/>
    <n v="72625"/>
    <n v="14598"/>
    <m/>
    <n v="2"/>
    <n v="29196"/>
    <n v="118112.5"/>
    <n v="0.55000000000000004"/>
    <n v="417972.50000000006"/>
    <m/>
    <m/>
    <m/>
    <n v="0"/>
    <n v="0"/>
    <m/>
    <m/>
    <n v="1397856"/>
    <n v="698928"/>
    <n v="6353.8909090909092"/>
    <m/>
    <n v="0"/>
    <m/>
    <n v="0"/>
    <m/>
    <n v="0"/>
    <m/>
    <n v="0"/>
    <m/>
    <n v="0"/>
    <m/>
    <n v="0"/>
    <n v="698928"/>
    <n v="66398.16"/>
    <n v="6989.28"/>
  </r>
  <r>
    <n v="158"/>
    <s v="0109260071"/>
    <s v="VARGAS SAENZ JULIO CESAR"/>
    <s v="Propiedad"/>
    <s v="GESTION DE OPERACIONES"/>
    <s v="200 REMUNERACIONES GESTION DEL RIESGO"/>
    <s v="504486"/>
    <s v="Profesional de Servicio Civil 1, Grupo A"/>
    <s v="Forestal"/>
    <m/>
    <n v="526050"/>
    <m/>
    <n v="9987"/>
    <n v="10"/>
    <m/>
    <n v="99870"/>
    <n v="10060"/>
    <m/>
    <n v="2"/>
    <n v="20120"/>
    <n v="129637.5"/>
    <n v="0.2"/>
    <n v="105210"/>
    <m/>
    <m/>
    <m/>
    <n v="25"/>
    <n v="56825"/>
    <m/>
    <m/>
    <n v="937712.5"/>
    <n v="468856.25"/>
    <n v="4262.329545454545"/>
    <m/>
    <n v="0"/>
    <m/>
    <n v="0"/>
    <m/>
    <n v="0"/>
    <m/>
    <n v="0"/>
    <m/>
    <n v="0"/>
    <m/>
    <n v="0"/>
    <n v="468856.25"/>
    <n v="44541.34375"/>
    <n v="4688.5625"/>
  </r>
  <r>
    <n v="159"/>
    <s v="0503850870"/>
    <s v="VASQUEZ CASTILLO MARIA DEL CARMEN"/>
    <s v="Interino"/>
    <s v="ASESORIA LEGAL"/>
    <s v="100 REMUNERACIONES GESTION ADMINISTRATIVA"/>
    <s v="502750"/>
    <s v="Profesional de Servicio Civil 1, Grupo B"/>
    <s v="Derecho"/>
    <m/>
    <n v="617650"/>
    <m/>
    <n v="11764"/>
    <n v="0"/>
    <m/>
    <n v="0"/>
    <n v="11837"/>
    <m/>
    <n v="0"/>
    <n v="0"/>
    <m/>
    <n v="0"/>
    <n v="0"/>
    <n v="0.3"/>
    <n v="185295"/>
    <m/>
    <m/>
    <m/>
    <m/>
    <m/>
    <n v="802945"/>
    <n v="401472.5"/>
    <n v="3649.75"/>
    <m/>
    <n v="0"/>
    <m/>
    <n v="0"/>
    <m/>
    <n v="0"/>
    <m/>
    <n v="0"/>
    <m/>
    <n v="0"/>
    <m/>
    <n v="0"/>
    <n v="401472.5"/>
    <n v="38139.887499999997"/>
    <n v="4014.7249999999999"/>
  </r>
  <r>
    <n v="160"/>
    <s v="0111300011"/>
    <s v="VEGA OBANDO MONICA"/>
    <s v="Propiedad"/>
    <s v="NORMALIZACION Y ASESORIA"/>
    <s v="200 REMUNERACIONES GESTION DEL RIESGO"/>
    <s v="504505"/>
    <s v="Profesional de Servicio Civil 1, Grupo A"/>
    <s v="Gestión Desastres"/>
    <m/>
    <n v="526050"/>
    <m/>
    <n v="9987"/>
    <n v="10"/>
    <m/>
    <n v="99870"/>
    <n v="10060"/>
    <m/>
    <n v="2"/>
    <n v="20120"/>
    <m/>
    <n v="0.2"/>
    <n v="105210"/>
    <m/>
    <m/>
    <m/>
    <n v="41"/>
    <n v="93193"/>
    <m/>
    <m/>
    <n v="844443"/>
    <n v="422221.5"/>
    <n v="3838.3772727272726"/>
    <m/>
    <n v="0"/>
    <m/>
    <n v="0"/>
    <m/>
    <n v="0"/>
    <m/>
    <n v="0"/>
    <m/>
    <n v="0"/>
    <m/>
    <n v="0"/>
    <n v="422221.5"/>
    <n v="40111.042500000003"/>
    <n v="4222.2150000000001"/>
  </r>
  <r>
    <n v="161"/>
    <s v="0110310973"/>
    <s v="VEGA RODRIGUEZ MARIA GABRIELA"/>
    <s v="Propiedad"/>
    <s v="RELACIONES INTERNACIONALES Y COOPERACION"/>
    <s v="100 REMUNERACIONES GESTION ADMINISTRATIVA"/>
    <s v="504466"/>
    <s v="Profesional Jefe de Servicio Civil 1"/>
    <s v="Cooperación Internacional"/>
    <m/>
    <n v="835450"/>
    <n v="417725"/>
    <n v="13352"/>
    <n v="10"/>
    <m/>
    <n v="133520"/>
    <n v="14743.5"/>
    <m/>
    <n v="2"/>
    <n v="29487"/>
    <m/>
    <n v="0.55000000000000004"/>
    <n v="459497.50000000006"/>
    <m/>
    <m/>
    <m/>
    <n v="42.5"/>
    <n v="96602.5"/>
    <m/>
    <m/>
    <n v="1554557"/>
    <n v="777278.5"/>
    <n v="7066.1681818181814"/>
    <m/>
    <n v="0"/>
    <m/>
    <n v="0"/>
    <m/>
    <n v="0"/>
    <m/>
    <n v="0"/>
    <m/>
    <n v="0"/>
    <m/>
    <n v="0"/>
    <n v="777278.5"/>
    <n v="73841.457500000004"/>
    <n v="7772.7849999999999"/>
  </r>
  <r>
    <n v="162"/>
    <n v="111180345"/>
    <s v="VILLALOBOS SOLIS HENRY"/>
    <s v="Propiedad"/>
    <s v="GESTION DE PROCESOS DE RECONSTRUCCION"/>
    <s v="100 REMUNERACIONES GESTION ADMINISTRATIVA"/>
    <s v="502788"/>
    <s v="Profesional de Servicio Civil 3"/>
    <s v="Ingeniería Civil"/>
    <m/>
    <n v="759950"/>
    <m/>
    <n v="14525"/>
    <n v="10"/>
    <m/>
    <n v="145250"/>
    <n v="14598"/>
    <m/>
    <n v="2"/>
    <n v="29196"/>
    <n v="112867.5"/>
    <n v="0.55000000000000004"/>
    <n v="417972.50000000006"/>
    <m/>
    <m/>
    <m/>
    <n v="51.5"/>
    <n v="117059.5"/>
    <m/>
    <m/>
    <n v="1582295.5"/>
    <n v="791147.75"/>
    <n v="7192.2522727272726"/>
    <m/>
    <n v="0"/>
    <m/>
    <n v="0"/>
    <m/>
    <n v="0"/>
    <m/>
    <n v="0"/>
    <m/>
    <n v="0"/>
    <m/>
    <n v="0"/>
    <n v="791147.75"/>
    <n v="75159.036250000005"/>
    <n v="7911.4775"/>
  </r>
  <r>
    <n v="163"/>
    <s v="0401650473"/>
    <s v="VILLEGAS MONTERO ERICKA"/>
    <s v="Propiedad"/>
    <s v="DESARROLLO ESTRATEGICO"/>
    <s v="200 REMUNERACIONES GESTION DEL RIESGO"/>
    <s v="502768"/>
    <s v="Profesional de Servicio Civil 3"/>
    <s v="Trabajo Social"/>
    <m/>
    <n v="759950"/>
    <m/>
    <n v="14525"/>
    <n v="19"/>
    <m/>
    <n v="275975"/>
    <n v="14598"/>
    <m/>
    <n v="2"/>
    <n v="29196"/>
    <m/>
    <n v="0.55000000000000004"/>
    <n v="417972.50000000006"/>
    <m/>
    <m/>
    <m/>
    <n v="66"/>
    <n v="150018"/>
    <m/>
    <m/>
    <n v="1633111.5"/>
    <n v="816555.75"/>
    <n v="7423.2340909090908"/>
    <m/>
    <n v="0"/>
    <m/>
    <n v="0"/>
    <m/>
    <n v="0"/>
    <m/>
    <n v="0"/>
    <m/>
    <n v="0"/>
    <m/>
    <n v="0"/>
    <n v="816555.75"/>
    <n v="77572.796249999999"/>
    <n v="8165.5574999999999"/>
  </r>
  <r>
    <n v="164"/>
    <s v="0900760904"/>
    <s v="ZAMORA FALLAS ROCIO"/>
    <s v="Propiedad"/>
    <s v="SERVICIOS GENERALES"/>
    <s v="100 REMUNERACIONES GESTION ADMINISTRATIVA"/>
    <s v="504487"/>
    <s v="Profesional Jefe de Servicio Civil 1"/>
    <s v="Administración"/>
    <m/>
    <n v="835450"/>
    <m/>
    <n v="14525"/>
    <n v="24"/>
    <m/>
    <n v="348600"/>
    <n v="14525"/>
    <n v="14598"/>
    <n v="2"/>
    <n v="29123"/>
    <n v="124192.5"/>
    <n v="0.55000000000000004"/>
    <n v="459497.50000000006"/>
    <m/>
    <m/>
    <m/>
    <n v="62"/>
    <n v="140926"/>
    <m/>
    <m/>
    <n v="1937789"/>
    <n v="968894.5"/>
    <n v="8808.1318181818187"/>
    <m/>
    <n v="0"/>
    <m/>
    <n v="0"/>
    <m/>
    <n v="0"/>
    <m/>
    <n v="0"/>
    <m/>
    <n v="0"/>
    <m/>
    <n v="0"/>
    <n v="968894.5"/>
    <n v="92044.977500000008"/>
    <n v="9688.9449999999997"/>
  </r>
  <r>
    <n v="165"/>
    <s v="0401280561"/>
    <s v="ZUMBADO FUENTES RAIMUNDO"/>
    <s v="Propiedad"/>
    <s v="SERVICIOS GENERALES"/>
    <s v="100 REMUNERACIONES GESTION ADMINISTRATIVA"/>
    <s v="504444"/>
    <s v="Conductor de Servicio Civil 2"/>
    <s v="No tiene"/>
    <m/>
    <n v="307450"/>
    <m/>
    <n v="6859"/>
    <n v="30"/>
    <m/>
    <n v="205770"/>
    <n v="7619"/>
    <m/>
    <n v="2"/>
    <n v="15238"/>
    <n v="44992.5"/>
    <m/>
    <m/>
    <m/>
    <m/>
    <m/>
    <m/>
    <m/>
    <m/>
    <m/>
    <n v="573450.5"/>
    <n v="286725.25"/>
    <n v="2606.5931818181816"/>
    <m/>
    <n v="0"/>
    <m/>
    <n v="0"/>
    <m/>
    <n v="0"/>
    <m/>
    <n v="0"/>
    <m/>
    <n v="0"/>
    <m/>
    <n v="0"/>
    <n v="286725.25"/>
    <n v="27238.89875"/>
    <n v="2867.2525000000001"/>
  </r>
  <r>
    <n v="166"/>
    <s v="0402130750"/>
    <s v="ZUMBADO RAMIREZ LUIS REYMUNDO"/>
    <s v="Propiedad"/>
    <s v="PROVEEDURIA"/>
    <s v="200 REMUNERACIONES GESTION DEL RIESGO"/>
    <s v="504494"/>
    <s v="Misceláneo de Servicio Civil 1"/>
    <s v="Labores Básicas de Mantenimiento"/>
    <m/>
    <n v="278250"/>
    <m/>
    <n v="6835"/>
    <n v="0"/>
    <m/>
    <n v="0"/>
    <n v="6877"/>
    <m/>
    <n v="0"/>
    <n v="0"/>
    <m/>
    <m/>
    <m/>
    <m/>
    <m/>
    <m/>
    <m/>
    <m/>
    <m/>
    <m/>
    <n v="278250"/>
    <n v="139125"/>
    <n v="1264.7727272727273"/>
    <m/>
    <n v="0"/>
    <m/>
    <n v="0"/>
    <m/>
    <n v="0"/>
    <m/>
    <n v="0"/>
    <m/>
    <n v="0"/>
    <m/>
    <n v="0"/>
    <n v="139125"/>
    <n v="13216.875"/>
    <n v="1391.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967D89-8A39-4EDE-B310-9C593155CE94}" name="TablaDinámica5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C20" firstHeaderRow="1" firstDataRow="1" firstDataCol="0"/>
  <pivotFields count="4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" showAll="0"/>
    <pivotField showAll="0"/>
    <pivotField showAll="0"/>
    <pivotField showAll="0"/>
    <pivotField showAll="0"/>
    <pivotField numFmtId="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" showAll="0"/>
    <pivotField numFmtId="4" showAll="0"/>
    <pivotField numFmtId="4" showAll="0"/>
    <pivotField showAll="0"/>
    <pivotField numFmtId="4" showAll="0"/>
    <pivotField showAll="0"/>
    <pivotField numFmtId="4" showAll="0"/>
    <pivotField showAll="0"/>
    <pivotField numFmtId="4" showAll="0"/>
    <pivotField showAll="0"/>
    <pivotField numFmtId="4" showAll="0"/>
    <pivotField showAll="0"/>
    <pivotField numFmtId="4" showAll="0"/>
    <pivotField showAll="0"/>
    <pivotField numFmtId="4" showAll="0"/>
    <pivotField numFmtId="4" showAll="0"/>
    <pivotField numFmtId="4" showAll="0"/>
    <pivotField numFmtId="4"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38ABEF-4E2E-47EB-8AA1-1D5F2396A1E9}" name="Tabla1" displayName="Tabla1" ref="A15:Y174" totalsRowShown="0" headerRowDxfId="0" headerRowBorderDxfId="26" tableBorderDxfId="27" headerRowCellStyle="Millares">
  <autoFilter ref="A15:Y174" xr:uid="{1B46902F-9CF7-47FC-B5DA-3E6E840DFE45}"/>
  <tableColumns count="25">
    <tableColumn id="1" xr3:uid="{AE10C2E4-964B-4CD1-A65C-7BF2C517575E}" name="N°" dataDxfId="25"/>
    <tableColumn id="2" xr3:uid="{7196EDF7-6C57-4BDF-8C13-D5FDE24F76A5}" name="Condición de nombramiento" dataDxfId="24"/>
    <tableColumn id="3" xr3:uid="{A5177D9F-F170-46B5-BD76-86037E63B343}" name="Ubicación" dataDxfId="23"/>
    <tableColumn id="4" xr3:uid="{793133B2-BD98-4572-835D-23F215022520}" name="Programa Presupuestario" dataDxfId="22"/>
    <tableColumn id="5" xr3:uid="{6E59E6F6-DF28-4C78-916F-7F5E6D45803C}" name=" No. Puesto" dataDxfId="21"/>
    <tableColumn id="6" xr3:uid="{B3B13D97-63BB-4FA7-AB9F-81273B713342}" name="Clase" dataDxfId="20"/>
    <tableColumn id="7" xr3:uid="{B7EB2683-CFE6-4568-80A4-B62CF3397E20}" name="Especialidad" dataDxfId="19"/>
    <tableColumn id="8" xr3:uid="{82FFE878-5F07-4AE3-A6B0-B151E5E75EF3}" name="Salario Base" dataDxfId="18"/>
    <tableColumn id="9" xr3:uid="{9BF6BC66-9DC5-4CCF-81D4-DA1EE6E1969F}" name="Valor Anualidad 2018" dataDxfId="17"/>
    <tableColumn id="10" xr3:uid="{2FF0ACCF-2EFB-4682-ACF7-089C28109E83}" name="N° Anualidades acumuladas al 2018" dataDxfId="16"/>
    <tableColumn id="11" xr3:uid="{C2E21457-A996-4D6C-B1ED-05BA30639381}" name="Monto Anualidades Acumuladas 2018" dataDxfId="15">
      <calculatedColumnFormula>+I16*J16</calculatedColumnFormula>
    </tableColumn>
    <tableColumn id="12" xr3:uid="{DED564F9-B4B6-40CC-9D4F-9431EB68D718}" name="Valor Anualidad despues Ley 9635" dataDxfId="14"/>
    <tableColumn id="13" xr3:uid="{674BD24E-84AC-4CD6-AB95-569DF083A8ED}" name="Total Anualidades 2019-2020-2021-2020" dataDxfId="13"/>
    <tableColumn id="14" xr3:uid="{8914DD45-EC12-44D3-B990-6E23AFF82489}" name="Monto Anualidades 2019-2020-2021-2022" dataDxfId="12">
      <calculatedColumnFormula>+L16*M16</calculatedColumnFormula>
    </tableColumn>
    <tableColumn id="15" xr3:uid="{4C3BDB85-577A-4D6B-9B31-06D346658AB1}" name="Monto Disponibilidad Monto Fijo" dataDxfId="11"/>
    <tableColumn id="16" xr3:uid="{A1A704EF-197C-4DE3-84B2-279EC68D721F}" name="Porcentaje Dedicación Exclusiva" dataDxfId="10" dataCellStyle="Porcentaje"/>
    <tableColumn id="17" xr3:uid="{BA71E761-B07A-47F6-9619-15AC671C2D6E}" name="Monto Dedicación Exclusiva" dataDxfId="9"/>
    <tableColumn id="18" xr3:uid="{4A81AD05-55E9-4A60-829D-A5C7E6440511}" name="Porcentaje Prohibición" dataDxfId="8" dataCellStyle="Porcentaje"/>
    <tableColumn id="19" xr3:uid="{16F1A7CF-55E1-46AE-9B93-C840D0EC4CCA}" name="Monto Prohibición" dataDxfId="7"/>
    <tableColumn id="20" xr3:uid="{465BBBBC-9AE1-46C9-89B2-CC89B037EE50}" name="Quinquenio" dataDxfId="6"/>
    <tableColumn id="21" xr3:uid="{3FCD5C8E-2733-4E1F-8BCD-D411F14BEDEE}" name="Puntos Carrera Profesional" dataDxfId="5"/>
    <tableColumn id="22" xr3:uid="{10F0DB26-5006-4E26-B870-3B1D4F47C474}" name="Monto Carrera Profesional" dataDxfId="4"/>
    <tableColumn id="23" xr3:uid="{FCE63395-C21C-4B7E-9E0D-39408CAA2B77}" name="Otros Sobresueldos" dataDxfId="3"/>
    <tableColumn id="24" xr3:uid="{191D6F26-9C76-4E9F-990D-780586F79BF3}" name="Otros" dataDxfId="2" dataCellStyle="Millares"/>
    <tableColumn id="25" xr3:uid="{E9E52CF7-5AFD-449F-892E-78304A4AEEA6}" name="Salario Mensual" dataDxfId="1">
      <calculatedColumnFormula>+H16+K16+N16+O16+Q16+S16+T16+V16+W16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19" dT="2022-06-15T21:41:52.12" personId="{A0A1EC58-57DF-449F-BC68-713DF6A186F8}" id="{495F9F3D-80CB-4CBF-B4E2-6D8F4173995B}">
    <text>Creado como mecanismo de la Administración Pública para respetar el patrimonio salarial de los servidores que ingresaron al Régimen de Servicio Civil durante la vigencia del Decreto N° 25592-MP, su aplicación se realiza con base en el oficio DG-484-2003 y al informe IT-NT-035-2003 suscritos por la Dirección General de Servicio Civil.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87778-EA21-49B3-B911-65720FCF7B6E}">
  <dimension ref="A3:C20"/>
  <sheetViews>
    <sheetView workbookViewId="0">
      <selection activeCell="A3" sqref="A3"/>
    </sheetView>
  </sheetViews>
  <sheetFormatPr baseColWidth="10" defaultRowHeight="14.4" x14ac:dyDescent="0.3"/>
  <sheetData>
    <row r="3" spans="1:3" x14ac:dyDescent="0.3">
      <c r="A3" s="9"/>
      <c r="B3" s="10"/>
      <c r="C3" s="11"/>
    </row>
    <row r="4" spans="1:3" x14ac:dyDescent="0.3">
      <c r="A4" s="12"/>
      <c r="B4" s="13"/>
      <c r="C4" s="14"/>
    </row>
    <row r="5" spans="1:3" x14ac:dyDescent="0.3">
      <c r="A5" s="12"/>
      <c r="B5" s="13"/>
      <c r="C5" s="14"/>
    </row>
    <row r="6" spans="1:3" x14ac:dyDescent="0.3">
      <c r="A6" s="12"/>
      <c r="B6" s="13"/>
      <c r="C6" s="14"/>
    </row>
    <row r="7" spans="1:3" x14ac:dyDescent="0.3">
      <c r="A7" s="12"/>
      <c r="B7" s="13"/>
      <c r="C7" s="14"/>
    </row>
    <row r="8" spans="1:3" x14ac:dyDescent="0.3">
      <c r="A8" s="12"/>
      <c r="B8" s="13"/>
      <c r="C8" s="14"/>
    </row>
    <row r="9" spans="1:3" x14ac:dyDescent="0.3">
      <c r="A9" s="12"/>
      <c r="B9" s="13"/>
      <c r="C9" s="14"/>
    </row>
    <row r="10" spans="1:3" x14ac:dyDescent="0.3">
      <c r="A10" s="12"/>
      <c r="B10" s="13"/>
      <c r="C10" s="14"/>
    </row>
    <row r="11" spans="1:3" x14ac:dyDescent="0.3">
      <c r="A11" s="12"/>
      <c r="B11" s="13"/>
      <c r="C11" s="14"/>
    </row>
    <row r="12" spans="1:3" x14ac:dyDescent="0.3">
      <c r="A12" s="12"/>
      <c r="B12" s="13"/>
      <c r="C12" s="14"/>
    </row>
    <row r="13" spans="1:3" x14ac:dyDescent="0.3">
      <c r="A13" s="12"/>
      <c r="B13" s="13"/>
      <c r="C13" s="14"/>
    </row>
    <row r="14" spans="1:3" x14ac:dyDescent="0.3">
      <c r="A14" s="12"/>
      <c r="B14" s="13"/>
      <c r="C14" s="14"/>
    </row>
    <row r="15" spans="1:3" x14ac:dyDescent="0.3">
      <c r="A15" s="12"/>
      <c r="B15" s="13"/>
      <c r="C15" s="14"/>
    </row>
    <row r="16" spans="1:3" x14ac:dyDescent="0.3">
      <c r="A16" s="12"/>
      <c r="B16" s="13"/>
      <c r="C16" s="14"/>
    </row>
    <row r="17" spans="1:3" x14ac:dyDescent="0.3">
      <c r="A17" s="12"/>
      <c r="B17" s="13"/>
      <c r="C17" s="14"/>
    </row>
    <row r="18" spans="1:3" x14ac:dyDescent="0.3">
      <c r="A18" s="12"/>
      <c r="B18" s="13"/>
      <c r="C18" s="14"/>
    </row>
    <row r="19" spans="1:3" x14ac:dyDescent="0.3">
      <c r="A19" s="12"/>
      <c r="B19" s="13"/>
      <c r="C19" s="14"/>
    </row>
    <row r="20" spans="1:3" x14ac:dyDescent="0.3">
      <c r="A20" s="15"/>
      <c r="B20" s="16"/>
      <c r="C20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6902F-9CF7-47FC-B5DA-3E6E840DFE45}">
  <dimension ref="A14:Z174"/>
  <sheetViews>
    <sheetView showGridLines="0" tabSelected="1" zoomScale="70" zoomScaleNormal="70" workbookViewId="0">
      <pane xSplit="1" ySplit="15" topLeftCell="B16" activePane="bottomRight" state="frozen"/>
      <selection pane="topRight" activeCell="B1" sqref="B1"/>
      <selection pane="bottomLeft" activeCell="A2" sqref="A2"/>
      <selection pane="bottomRight" activeCell="H9" sqref="H9"/>
    </sheetView>
  </sheetViews>
  <sheetFormatPr baseColWidth="10" defaultColWidth="11.44140625" defaultRowHeight="14.4" x14ac:dyDescent="0.3"/>
  <cols>
    <col min="1" max="1" width="9.44140625" style="25" bestFit="1" customWidth="1"/>
    <col min="2" max="2" width="33" style="26" bestFit="1" customWidth="1"/>
    <col min="3" max="3" width="30.5546875" style="26" bestFit="1" customWidth="1"/>
    <col min="4" max="4" width="56.33203125" style="26" bestFit="1" customWidth="1"/>
    <col min="5" max="5" width="17.5546875" style="26" bestFit="1" customWidth="1"/>
    <col min="6" max="6" width="28.21875" style="27" bestFit="1" customWidth="1"/>
    <col min="7" max="7" width="20.109375" style="27" bestFit="1" customWidth="1"/>
    <col min="8" max="8" width="18.88671875" style="28" bestFit="1" customWidth="1"/>
    <col min="9" max="9" width="14.44140625" style="29" customWidth="1"/>
    <col min="10" max="10" width="18.109375" style="27" customWidth="1"/>
    <col min="11" max="11" width="17.44140625" style="28" customWidth="1"/>
    <col min="12" max="12" width="20.5546875" style="27" customWidth="1"/>
    <col min="13" max="13" width="21.109375" style="27" customWidth="1"/>
    <col min="14" max="14" width="21.109375" style="28" customWidth="1"/>
    <col min="15" max="15" width="20" style="28" customWidth="1"/>
    <col min="16" max="16" width="23.77734375" style="30" customWidth="1"/>
    <col min="17" max="17" width="23.77734375" style="28" customWidth="1"/>
    <col min="18" max="18" width="12.33203125" style="30" customWidth="1"/>
    <col min="19" max="19" width="15.33203125" style="28" customWidth="1"/>
    <col min="20" max="20" width="17.5546875" style="31" bestFit="1" customWidth="1"/>
    <col min="21" max="21" width="19.77734375" style="27" customWidth="1"/>
    <col min="22" max="22" width="19.33203125" style="31" customWidth="1"/>
    <col min="23" max="23" width="17.109375" style="27" customWidth="1"/>
    <col min="24" max="24" width="13" style="18" bestFit="1" customWidth="1"/>
    <col min="25" max="25" width="21.88671875" style="27" bestFit="1" customWidth="1"/>
    <col min="26" max="26" width="12.6640625" style="27" bestFit="1" customWidth="1"/>
    <col min="27" max="16384" width="11.44140625" style="27"/>
  </cols>
  <sheetData>
    <row r="14" spans="1:25" ht="16.8" customHeight="1" x14ac:dyDescent="0.3"/>
    <row r="15" spans="1:25" s="33" customFormat="1" ht="42.6" customHeight="1" x14ac:dyDescent="0.3">
      <c r="A15" s="59" t="s">
        <v>0</v>
      </c>
      <c r="B15" s="60" t="s">
        <v>235</v>
      </c>
      <c r="C15" s="60" t="s">
        <v>236</v>
      </c>
      <c r="D15" s="60" t="s">
        <v>1</v>
      </c>
      <c r="E15" s="60" t="s">
        <v>2</v>
      </c>
      <c r="F15" s="60" t="s">
        <v>3</v>
      </c>
      <c r="G15" s="60" t="s">
        <v>4</v>
      </c>
      <c r="H15" s="60" t="s">
        <v>5</v>
      </c>
      <c r="I15" s="61" t="s">
        <v>6</v>
      </c>
      <c r="J15" s="62" t="s">
        <v>7</v>
      </c>
      <c r="K15" s="60" t="s">
        <v>8</v>
      </c>
      <c r="L15" s="60" t="s">
        <v>268</v>
      </c>
      <c r="M15" s="60" t="s">
        <v>271</v>
      </c>
      <c r="N15" s="60" t="s">
        <v>270</v>
      </c>
      <c r="O15" s="60" t="s">
        <v>9</v>
      </c>
      <c r="P15" s="63" t="s">
        <v>237</v>
      </c>
      <c r="Q15" s="60" t="s">
        <v>233</v>
      </c>
      <c r="R15" s="63" t="s">
        <v>238</v>
      </c>
      <c r="S15" s="60" t="s">
        <v>234</v>
      </c>
      <c r="T15" s="60" t="s">
        <v>10</v>
      </c>
      <c r="U15" s="60" t="s">
        <v>11</v>
      </c>
      <c r="V15" s="61" t="s">
        <v>12</v>
      </c>
      <c r="W15" s="60" t="s">
        <v>13</v>
      </c>
      <c r="X15" s="64" t="s">
        <v>14</v>
      </c>
      <c r="Y15" s="65" t="s">
        <v>15</v>
      </c>
    </row>
    <row r="16" spans="1:25" ht="27.6" x14ac:dyDescent="0.3">
      <c r="A16" s="58">
        <v>1</v>
      </c>
      <c r="B16" s="34" t="s">
        <v>16</v>
      </c>
      <c r="C16" s="34" t="s">
        <v>17</v>
      </c>
      <c r="D16" s="35" t="s">
        <v>18</v>
      </c>
      <c r="E16" s="34" t="s">
        <v>19</v>
      </c>
      <c r="F16" s="34" t="s">
        <v>20</v>
      </c>
      <c r="G16" s="34" t="s">
        <v>21</v>
      </c>
      <c r="H16" s="36">
        <v>344650</v>
      </c>
      <c r="I16" s="37">
        <v>6859</v>
      </c>
      <c r="J16" s="34">
        <v>3</v>
      </c>
      <c r="K16" s="36">
        <f t="shared" ref="K16:K47" si="0">+I16*J16</f>
        <v>20577</v>
      </c>
      <c r="L16" s="37">
        <v>8564</v>
      </c>
      <c r="M16" s="38">
        <v>4</v>
      </c>
      <c r="N16" s="36">
        <f t="shared" ref="N16:N63" si="1">+L16*M16</f>
        <v>34256</v>
      </c>
      <c r="O16" s="36">
        <f>25286.25*2</f>
        <v>50572.5</v>
      </c>
      <c r="P16" s="1"/>
      <c r="Q16" s="32"/>
      <c r="R16" s="1"/>
      <c r="S16" s="32"/>
      <c r="T16" s="36"/>
      <c r="U16" s="34"/>
      <c r="V16" s="36"/>
      <c r="W16" s="34"/>
      <c r="X16" s="2"/>
      <c r="Y16" s="39">
        <f>+H16+K16+N16+O16+Q16+S16+T16+V16+W16</f>
        <v>450055.5</v>
      </c>
    </row>
    <row r="17" spans="1:25" ht="27.6" x14ac:dyDescent="0.3">
      <c r="A17" s="58">
        <v>2</v>
      </c>
      <c r="B17" s="34" t="s">
        <v>164</v>
      </c>
      <c r="C17" s="34" t="s">
        <v>165</v>
      </c>
      <c r="D17" s="35" t="s">
        <v>23</v>
      </c>
      <c r="E17" s="34">
        <v>380110</v>
      </c>
      <c r="F17" s="34" t="s">
        <v>264</v>
      </c>
      <c r="G17" s="34" t="s">
        <v>21</v>
      </c>
      <c r="H17" s="36">
        <v>1323450</v>
      </c>
      <c r="I17" s="37">
        <v>25457</v>
      </c>
      <c r="J17" s="34">
        <v>16</v>
      </c>
      <c r="K17" s="36">
        <f t="shared" si="0"/>
        <v>407312</v>
      </c>
      <c r="L17" s="37">
        <v>25675</v>
      </c>
      <c r="M17" s="34">
        <v>1</v>
      </c>
      <c r="N17" s="36">
        <f t="shared" si="1"/>
        <v>25675</v>
      </c>
      <c r="O17" s="36">
        <v>328987.5</v>
      </c>
      <c r="P17" s="1"/>
      <c r="Q17" s="36"/>
      <c r="R17" s="1">
        <v>0.15</v>
      </c>
      <c r="S17" s="36">
        <f>+R17*H17</f>
        <v>198517.5</v>
      </c>
      <c r="T17" s="36">
        <v>0</v>
      </c>
      <c r="U17" s="34">
        <v>0</v>
      </c>
      <c r="V17" s="36">
        <f>+U17*2273</f>
        <v>0</v>
      </c>
      <c r="W17" s="34"/>
      <c r="X17" s="2"/>
      <c r="Y17" s="39">
        <f>+H17+K17+N17+O17+Q17+S17+T17+V17+W17</f>
        <v>2283942</v>
      </c>
    </row>
    <row r="18" spans="1:25" ht="27.6" x14ac:dyDescent="0.3">
      <c r="A18" s="58">
        <v>3</v>
      </c>
      <c r="B18" s="34" t="s">
        <v>16</v>
      </c>
      <c r="C18" s="34" t="s">
        <v>22</v>
      </c>
      <c r="D18" s="35" t="s">
        <v>23</v>
      </c>
      <c r="E18" s="34" t="s">
        <v>24</v>
      </c>
      <c r="F18" s="34" t="s">
        <v>25</v>
      </c>
      <c r="G18" s="34" t="s">
        <v>239</v>
      </c>
      <c r="H18" s="36">
        <v>759950</v>
      </c>
      <c r="I18" s="37">
        <v>14525</v>
      </c>
      <c r="J18" s="34">
        <v>9</v>
      </c>
      <c r="K18" s="36">
        <f t="shared" si="0"/>
        <v>130725</v>
      </c>
      <c r="L18" s="37">
        <v>14598</v>
      </c>
      <c r="M18" s="34">
        <v>2</v>
      </c>
      <c r="N18" s="36">
        <f t="shared" si="1"/>
        <v>29196</v>
      </c>
      <c r="O18" s="36"/>
      <c r="P18" s="1">
        <v>0.55000000000000004</v>
      </c>
      <c r="Q18" s="36">
        <f>+P18*H18</f>
        <v>417972.50000000006</v>
      </c>
      <c r="R18" s="1"/>
      <c r="S18" s="32"/>
      <c r="T18" s="36"/>
      <c r="U18" s="34">
        <v>30</v>
      </c>
      <c r="V18" s="36">
        <f>+U18*2273</f>
        <v>68190</v>
      </c>
      <c r="W18" s="25"/>
      <c r="X18" s="2"/>
      <c r="Y18" s="39">
        <f>+H18+K18+N18+O18+Q18+S18+T18+V18+W18</f>
        <v>1406033.5</v>
      </c>
    </row>
    <row r="19" spans="1:25" ht="27.6" x14ac:dyDescent="0.3">
      <c r="A19" s="58">
        <v>4</v>
      </c>
      <c r="B19" s="34" t="s">
        <v>61</v>
      </c>
      <c r="C19" s="34" t="s">
        <v>26</v>
      </c>
      <c r="D19" s="35" t="s">
        <v>23</v>
      </c>
      <c r="E19" s="34" t="s">
        <v>140</v>
      </c>
      <c r="F19" s="34" t="s">
        <v>260</v>
      </c>
      <c r="G19" s="34" t="s">
        <v>261</v>
      </c>
      <c r="H19" s="36">
        <v>293000</v>
      </c>
      <c r="I19" s="37">
        <v>6859</v>
      </c>
      <c r="J19" s="34">
        <v>27</v>
      </c>
      <c r="K19" s="36">
        <f t="shared" si="0"/>
        <v>185193</v>
      </c>
      <c r="L19" s="37">
        <v>7252</v>
      </c>
      <c r="M19" s="34">
        <v>4</v>
      </c>
      <c r="N19" s="36">
        <f t="shared" si="1"/>
        <v>29008</v>
      </c>
      <c r="O19" s="36"/>
      <c r="P19" s="1"/>
      <c r="Q19" s="36"/>
      <c r="R19" s="1"/>
      <c r="S19" s="36"/>
      <c r="T19" s="36">
        <v>500</v>
      </c>
      <c r="U19" s="34"/>
      <c r="V19" s="36"/>
      <c r="W19" s="37">
        <v>4794.16</v>
      </c>
      <c r="X19" s="2"/>
      <c r="Y19" s="39">
        <f>+H19+K19+N19+O19+Q19+S19+T19+V19+W19</f>
        <v>512495.16</v>
      </c>
    </row>
    <row r="20" spans="1:25" ht="30" x14ac:dyDescent="0.3">
      <c r="A20" s="58">
        <v>5</v>
      </c>
      <c r="B20" s="34" t="s">
        <v>16</v>
      </c>
      <c r="C20" s="34" t="s">
        <v>17</v>
      </c>
      <c r="D20" s="35" t="s">
        <v>18</v>
      </c>
      <c r="E20" s="34" t="s">
        <v>27</v>
      </c>
      <c r="F20" s="34" t="s">
        <v>20</v>
      </c>
      <c r="G20" s="34" t="s">
        <v>21</v>
      </c>
      <c r="H20" s="36">
        <v>344650</v>
      </c>
      <c r="I20" s="37">
        <v>6859</v>
      </c>
      <c r="J20" s="34">
        <v>10</v>
      </c>
      <c r="K20" s="36">
        <f t="shared" si="0"/>
        <v>68590</v>
      </c>
      <c r="L20" s="37">
        <v>8564</v>
      </c>
      <c r="M20" s="34">
        <v>2</v>
      </c>
      <c r="N20" s="36">
        <f t="shared" si="1"/>
        <v>17128</v>
      </c>
      <c r="O20" s="36">
        <f>25286.25*2</f>
        <v>50572.5</v>
      </c>
      <c r="P20" s="1"/>
      <c r="Q20" s="36"/>
      <c r="R20" s="1"/>
      <c r="S20" s="32"/>
      <c r="T20" s="36"/>
      <c r="U20" s="34"/>
      <c r="V20" s="36"/>
      <c r="W20" s="34"/>
      <c r="X20" s="2"/>
      <c r="Y20" s="39">
        <f>+H20+K20+N20+O20+Q20+S20+T20+V20+W20</f>
        <v>480940.5</v>
      </c>
    </row>
    <row r="21" spans="1:25" ht="27.6" x14ac:dyDescent="0.3">
      <c r="A21" s="58">
        <v>6</v>
      </c>
      <c r="B21" s="34" t="s">
        <v>16</v>
      </c>
      <c r="C21" s="34" t="s">
        <v>28</v>
      </c>
      <c r="D21" s="35" t="s">
        <v>23</v>
      </c>
      <c r="E21" s="34" t="s">
        <v>29</v>
      </c>
      <c r="F21" s="34" t="s">
        <v>30</v>
      </c>
      <c r="G21" s="34" t="s">
        <v>240</v>
      </c>
      <c r="H21" s="36">
        <v>526050</v>
      </c>
      <c r="I21" s="37">
        <v>9987</v>
      </c>
      <c r="J21" s="34">
        <v>7</v>
      </c>
      <c r="K21" s="36">
        <f t="shared" si="0"/>
        <v>69909</v>
      </c>
      <c r="L21" s="37">
        <v>10060</v>
      </c>
      <c r="M21" s="34">
        <v>2</v>
      </c>
      <c r="N21" s="36">
        <f t="shared" si="1"/>
        <v>20120</v>
      </c>
      <c r="O21" s="36">
        <f>+'[1]FUNCIONARIOS ACTIVOS'!$M$4</f>
        <v>77782.5</v>
      </c>
      <c r="P21" s="1">
        <v>0.2</v>
      </c>
      <c r="Q21" s="36">
        <f>+P21*H21</f>
        <v>105210</v>
      </c>
      <c r="R21" s="1"/>
      <c r="S21" s="32"/>
      <c r="T21" s="36"/>
      <c r="U21" s="34">
        <v>23.5</v>
      </c>
      <c r="V21" s="36">
        <f>+U21*2273</f>
        <v>53415.5</v>
      </c>
      <c r="W21" s="34"/>
      <c r="X21" s="2"/>
      <c r="Y21" s="39">
        <f>+H21+K21+N21+O21+Q21+S21+T21+V21+W21</f>
        <v>852487</v>
      </c>
    </row>
    <row r="22" spans="1:25" ht="30" x14ac:dyDescent="0.3">
      <c r="A22" s="58">
        <v>7</v>
      </c>
      <c r="B22" s="34" t="s">
        <v>16</v>
      </c>
      <c r="C22" s="34" t="s">
        <v>35</v>
      </c>
      <c r="D22" s="35" t="s">
        <v>18</v>
      </c>
      <c r="E22" s="34" t="s">
        <v>36</v>
      </c>
      <c r="F22" s="34" t="s">
        <v>25</v>
      </c>
      <c r="G22" s="34" t="s">
        <v>230</v>
      </c>
      <c r="H22" s="36">
        <v>759950</v>
      </c>
      <c r="I22" s="37">
        <v>14525</v>
      </c>
      <c r="J22" s="40">
        <v>9</v>
      </c>
      <c r="K22" s="36">
        <f t="shared" si="0"/>
        <v>130725</v>
      </c>
      <c r="L22" s="37">
        <v>14598</v>
      </c>
      <c r="M22" s="34">
        <v>2</v>
      </c>
      <c r="N22" s="36">
        <f t="shared" si="1"/>
        <v>29196</v>
      </c>
      <c r="O22" s="36">
        <f>+'[1]FUNCIONARIOS ACTIVOS'!$M$5</f>
        <v>112867.5</v>
      </c>
      <c r="P22" s="1">
        <v>0.55000000000000004</v>
      </c>
      <c r="Q22" s="36">
        <f>+P22*H22</f>
        <v>417972.50000000006</v>
      </c>
      <c r="R22" s="1"/>
      <c r="S22" s="36"/>
      <c r="T22" s="36"/>
      <c r="U22" s="34">
        <v>22</v>
      </c>
      <c r="V22" s="36">
        <f>+U22*2273</f>
        <v>50006</v>
      </c>
      <c r="W22" s="34"/>
      <c r="X22" s="2"/>
      <c r="Y22" s="39">
        <f>+H22+K22+N22+O22+Q22+S22+T22+V22+W22</f>
        <v>1500717</v>
      </c>
    </row>
    <row r="23" spans="1:25" ht="27.6" x14ac:dyDescent="0.3">
      <c r="A23" s="58">
        <v>8</v>
      </c>
      <c r="B23" s="34" t="s">
        <v>16</v>
      </c>
      <c r="C23" s="34" t="s">
        <v>26</v>
      </c>
      <c r="D23" s="35" t="s">
        <v>23</v>
      </c>
      <c r="E23" s="34" t="s">
        <v>37</v>
      </c>
      <c r="F23" s="34" t="s">
        <v>242</v>
      </c>
      <c r="G23" s="34" t="s">
        <v>243</v>
      </c>
      <c r="H23" s="36">
        <v>373750</v>
      </c>
      <c r="I23" s="37">
        <v>7033</v>
      </c>
      <c r="J23" s="40">
        <v>0</v>
      </c>
      <c r="K23" s="36">
        <f t="shared" si="0"/>
        <v>0</v>
      </c>
      <c r="L23" s="37">
        <v>9303</v>
      </c>
      <c r="M23" s="34">
        <v>0</v>
      </c>
      <c r="N23" s="36">
        <f t="shared" si="1"/>
        <v>0</v>
      </c>
      <c r="O23" s="36"/>
      <c r="P23" s="1"/>
      <c r="Q23" s="36"/>
      <c r="R23" s="1"/>
      <c r="S23" s="36"/>
      <c r="T23" s="36"/>
      <c r="U23" s="34"/>
      <c r="V23" s="36"/>
      <c r="W23" s="34"/>
      <c r="X23" s="2"/>
      <c r="Y23" s="39">
        <f>+H23+K23+N23+O23+Q23+S23+T23+V23+W23</f>
        <v>373750</v>
      </c>
    </row>
    <row r="24" spans="1:25" ht="30" x14ac:dyDescent="0.3">
      <c r="A24" s="58">
        <v>9</v>
      </c>
      <c r="B24" s="34" t="s">
        <v>31</v>
      </c>
      <c r="C24" s="34" t="s">
        <v>38</v>
      </c>
      <c r="D24" s="35" t="s">
        <v>18</v>
      </c>
      <c r="E24" s="34" t="s">
        <v>39</v>
      </c>
      <c r="F24" s="34" t="s">
        <v>34</v>
      </c>
      <c r="G24" s="34" t="s">
        <v>223</v>
      </c>
      <c r="H24" s="36">
        <v>617650</v>
      </c>
      <c r="I24" s="37">
        <v>11764</v>
      </c>
      <c r="J24" s="41">
        <v>0</v>
      </c>
      <c r="K24" s="36">
        <f t="shared" si="0"/>
        <v>0</v>
      </c>
      <c r="L24" s="37">
        <v>11837</v>
      </c>
      <c r="M24" s="34">
        <v>2</v>
      </c>
      <c r="N24" s="42">
        <f t="shared" si="1"/>
        <v>23674</v>
      </c>
      <c r="O24" s="43"/>
      <c r="P24" s="6">
        <v>0.25</v>
      </c>
      <c r="Q24" s="36">
        <f>+P24*H24</f>
        <v>154412.5</v>
      </c>
      <c r="R24" s="6"/>
      <c r="S24" s="43"/>
      <c r="T24" s="44"/>
      <c r="U24" s="41">
        <v>20</v>
      </c>
      <c r="V24" s="36">
        <f>+U24*2273</f>
        <v>45460</v>
      </c>
      <c r="W24" s="41"/>
      <c r="X24" s="8"/>
      <c r="Y24" s="39">
        <f>+H24+K24+N24+O24+Q24+S24+T24+V24+W24</f>
        <v>841196.5</v>
      </c>
    </row>
    <row r="25" spans="1:25" ht="27.6" x14ac:dyDescent="0.3">
      <c r="A25" s="58">
        <v>10</v>
      </c>
      <c r="B25" s="34" t="s">
        <v>16</v>
      </c>
      <c r="C25" s="34" t="s">
        <v>22</v>
      </c>
      <c r="D25" s="35" t="s">
        <v>23</v>
      </c>
      <c r="E25" s="34" t="s">
        <v>40</v>
      </c>
      <c r="F25" s="34" t="s">
        <v>41</v>
      </c>
      <c r="G25" s="34" t="s">
        <v>42</v>
      </c>
      <c r="H25" s="36">
        <v>887900</v>
      </c>
      <c r="I25" s="37">
        <v>17007</v>
      </c>
      <c r="J25" s="40">
        <v>20</v>
      </c>
      <c r="K25" s="36">
        <f t="shared" si="0"/>
        <v>340140</v>
      </c>
      <c r="L25" s="37">
        <v>17080</v>
      </c>
      <c r="M25" s="34">
        <v>2</v>
      </c>
      <c r="N25" s="36">
        <f t="shared" si="1"/>
        <v>34160</v>
      </c>
      <c r="O25" s="36"/>
      <c r="P25" s="1">
        <v>0.55000000000000004</v>
      </c>
      <c r="Q25" s="36">
        <f>+P25*H25</f>
        <v>488345.00000000006</v>
      </c>
      <c r="R25" s="1"/>
      <c r="S25" s="36"/>
      <c r="T25" s="36"/>
      <c r="U25" s="34">
        <v>89</v>
      </c>
      <c r="V25" s="36">
        <f>+U25*2273</f>
        <v>202297</v>
      </c>
      <c r="W25" s="34"/>
      <c r="X25" s="2"/>
      <c r="Y25" s="39">
        <f>+H25+K25+N25+O25+Q25+S25+T25+V25+W25</f>
        <v>1952842</v>
      </c>
    </row>
    <row r="26" spans="1:25" ht="30" x14ac:dyDescent="0.3">
      <c r="A26" s="58">
        <v>11</v>
      </c>
      <c r="B26" s="34" t="s">
        <v>31</v>
      </c>
      <c r="C26" s="34" t="s">
        <v>43</v>
      </c>
      <c r="D26" s="35" t="s">
        <v>18</v>
      </c>
      <c r="E26" s="34">
        <v>504509</v>
      </c>
      <c r="F26" s="34" t="s">
        <v>44</v>
      </c>
      <c r="G26" s="34" t="s">
        <v>223</v>
      </c>
      <c r="H26" s="36">
        <v>699500</v>
      </c>
      <c r="I26" s="37">
        <v>13352</v>
      </c>
      <c r="J26" s="34">
        <v>0</v>
      </c>
      <c r="K26" s="36">
        <f t="shared" si="0"/>
        <v>0</v>
      </c>
      <c r="L26" s="37">
        <v>13425</v>
      </c>
      <c r="M26" s="34">
        <v>0</v>
      </c>
      <c r="N26" s="36">
        <f t="shared" si="1"/>
        <v>0</v>
      </c>
      <c r="O26" s="36">
        <v>0</v>
      </c>
      <c r="P26" s="1">
        <v>0.25</v>
      </c>
      <c r="Q26" s="36">
        <f>+H26*P26</f>
        <v>174875</v>
      </c>
      <c r="R26" s="1"/>
      <c r="S26" s="36"/>
      <c r="T26" s="36"/>
      <c r="U26" s="34"/>
      <c r="V26" s="36"/>
      <c r="W26" s="34"/>
      <c r="X26" s="2"/>
      <c r="Y26" s="39">
        <f>+H26+K26+N26+O26+Q26+S26+T26+V26+W26</f>
        <v>874375</v>
      </c>
    </row>
    <row r="27" spans="1:25" ht="27.6" x14ac:dyDescent="0.3">
      <c r="A27" s="58">
        <v>12</v>
      </c>
      <c r="B27" s="34" t="s">
        <v>16</v>
      </c>
      <c r="C27" s="34" t="s">
        <v>26</v>
      </c>
      <c r="D27" s="35" t="s">
        <v>23</v>
      </c>
      <c r="E27" s="34" t="s">
        <v>49</v>
      </c>
      <c r="F27" s="34" t="s">
        <v>33</v>
      </c>
      <c r="G27" s="34" t="s">
        <v>21</v>
      </c>
      <c r="H27" s="36">
        <v>343050</v>
      </c>
      <c r="I27" s="37">
        <v>6859</v>
      </c>
      <c r="J27" s="40">
        <v>4</v>
      </c>
      <c r="K27" s="36">
        <f t="shared" si="0"/>
        <v>27436</v>
      </c>
      <c r="L27" s="37">
        <v>8523</v>
      </c>
      <c r="M27" s="34">
        <v>4</v>
      </c>
      <c r="N27" s="36">
        <f t="shared" si="1"/>
        <v>34092</v>
      </c>
      <c r="O27" s="36">
        <f>+'[1]FUNCIONARIOS ACTIVOS'!$M$6</f>
        <v>50332.5</v>
      </c>
      <c r="P27" s="1"/>
      <c r="Q27" s="36"/>
      <c r="R27" s="1"/>
      <c r="S27" s="36"/>
      <c r="T27" s="36"/>
      <c r="U27" s="34"/>
      <c r="V27" s="36"/>
      <c r="W27" s="34"/>
      <c r="X27" s="2"/>
      <c r="Y27" s="39">
        <f>+H27+K27+N27+O27+Q27+S27+T27+V27+W27</f>
        <v>454910.5</v>
      </c>
    </row>
    <row r="28" spans="1:25" ht="27.6" x14ac:dyDescent="0.3">
      <c r="A28" s="58">
        <v>13</v>
      </c>
      <c r="B28" s="34" t="s">
        <v>16</v>
      </c>
      <c r="C28" s="34" t="s">
        <v>28</v>
      </c>
      <c r="D28" s="35" t="s">
        <v>23</v>
      </c>
      <c r="E28" s="34" t="s">
        <v>50</v>
      </c>
      <c r="F28" s="34" t="s">
        <v>33</v>
      </c>
      <c r="G28" s="34" t="s">
        <v>21</v>
      </c>
      <c r="H28" s="36">
        <v>343050</v>
      </c>
      <c r="I28" s="37">
        <v>6859</v>
      </c>
      <c r="J28" s="40">
        <v>22</v>
      </c>
      <c r="K28" s="36">
        <f t="shared" si="0"/>
        <v>150898</v>
      </c>
      <c r="L28" s="37">
        <v>8523</v>
      </c>
      <c r="M28" s="34">
        <v>2</v>
      </c>
      <c r="N28" s="36">
        <f t="shared" si="1"/>
        <v>17046</v>
      </c>
      <c r="O28" s="36"/>
      <c r="P28" s="1"/>
      <c r="Q28" s="36"/>
      <c r="R28" s="1"/>
      <c r="S28" s="36"/>
      <c r="T28" s="36"/>
      <c r="U28" s="34"/>
      <c r="V28" s="36"/>
      <c r="W28" s="34"/>
      <c r="X28" s="2"/>
      <c r="Y28" s="39">
        <f>+H28+K28+N28+O28+Q28+S28+T28+V28+W28</f>
        <v>510994</v>
      </c>
    </row>
    <row r="29" spans="1:25" ht="30" x14ac:dyDescent="0.3">
      <c r="A29" s="58">
        <v>14</v>
      </c>
      <c r="B29" s="34" t="s">
        <v>31</v>
      </c>
      <c r="C29" s="34" t="s">
        <v>43</v>
      </c>
      <c r="D29" s="35" t="s">
        <v>18</v>
      </c>
      <c r="E29" s="34" t="s">
        <v>179</v>
      </c>
      <c r="F29" s="34" t="s">
        <v>44</v>
      </c>
      <c r="G29" s="34" t="s">
        <v>223</v>
      </c>
      <c r="H29" s="36">
        <v>699500</v>
      </c>
      <c r="I29" s="37">
        <v>13352</v>
      </c>
      <c r="J29" s="34"/>
      <c r="K29" s="36">
        <f t="shared" si="0"/>
        <v>0</v>
      </c>
      <c r="L29" s="37">
        <v>13425</v>
      </c>
      <c r="M29" s="34">
        <v>2</v>
      </c>
      <c r="N29" s="36">
        <f t="shared" si="1"/>
        <v>26850</v>
      </c>
      <c r="O29" s="36"/>
      <c r="P29" s="1">
        <v>0.25</v>
      </c>
      <c r="Q29" s="36">
        <f>+P29*H29</f>
        <v>174875</v>
      </c>
      <c r="R29" s="1"/>
      <c r="S29" s="36"/>
      <c r="T29" s="36"/>
      <c r="U29" s="34"/>
      <c r="V29" s="36">
        <f t="shared" ref="V29:V35" si="2">+U29*2273</f>
        <v>0</v>
      </c>
      <c r="W29" s="34"/>
      <c r="X29" s="2"/>
      <c r="Y29" s="39">
        <f>+H29+K29+N29+O29+Q29+S29+T29+V29+W29</f>
        <v>901225</v>
      </c>
    </row>
    <row r="30" spans="1:25" ht="27.6" x14ac:dyDescent="0.25">
      <c r="A30" s="58">
        <v>15</v>
      </c>
      <c r="B30" s="34" t="s">
        <v>16</v>
      </c>
      <c r="C30" s="34" t="s">
        <v>52</v>
      </c>
      <c r="D30" s="35" t="s">
        <v>53</v>
      </c>
      <c r="E30" s="34">
        <v>502783</v>
      </c>
      <c r="F30" s="34" t="s">
        <v>25</v>
      </c>
      <c r="G30" s="34" t="s">
        <v>225</v>
      </c>
      <c r="H30" s="36">
        <v>759950</v>
      </c>
      <c r="I30" s="37">
        <v>14525</v>
      </c>
      <c r="J30" s="40">
        <v>23</v>
      </c>
      <c r="K30" s="36">
        <f t="shared" si="0"/>
        <v>334075</v>
      </c>
      <c r="L30" s="37">
        <v>14598</v>
      </c>
      <c r="M30" s="34">
        <v>2</v>
      </c>
      <c r="N30" s="36">
        <f t="shared" si="1"/>
        <v>29196</v>
      </c>
      <c r="O30" s="36"/>
      <c r="P30" s="1"/>
      <c r="Q30" s="36"/>
      <c r="R30" s="1">
        <v>0.65</v>
      </c>
      <c r="S30" s="36">
        <f>+R30*H30</f>
        <v>493967.5</v>
      </c>
      <c r="T30" s="36"/>
      <c r="U30" s="34">
        <v>49</v>
      </c>
      <c r="V30" s="36">
        <f t="shared" si="2"/>
        <v>111377</v>
      </c>
      <c r="W30" s="34"/>
      <c r="X30" s="45"/>
      <c r="Y30" s="39">
        <f>+H30+K30+N30+O30+Q30+S30+T30+V30+W30</f>
        <v>1728565.5</v>
      </c>
    </row>
    <row r="31" spans="1:25" ht="27.6" x14ac:dyDescent="0.3">
      <c r="A31" s="58">
        <v>16</v>
      </c>
      <c r="B31" s="34" t="s">
        <v>61</v>
      </c>
      <c r="C31" s="34" t="s">
        <v>26</v>
      </c>
      <c r="D31" s="35" t="s">
        <v>23</v>
      </c>
      <c r="E31" s="34" t="s">
        <v>139</v>
      </c>
      <c r="F31" s="34" t="s">
        <v>44</v>
      </c>
      <c r="G31" s="34" t="s">
        <v>223</v>
      </c>
      <c r="H31" s="36">
        <v>699500</v>
      </c>
      <c r="I31" s="37">
        <v>13352</v>
      </c>
      <c r="J31" s="34"/>
      <c r="K31" s="36">
        <f t="shared" si="0"/>
        <v>0</v>
      </c>
      <c r="L31" s="37">
        <v>13425</v>
      </c>
      <c r="M31" s="34">
        <v>0</v>
      </c>
      <c r="N31" s="36">
        <f t="shared" si="1"/>
        <v>0</v>
      </c>
      <c r="O31" s="36">
        <v>173000</v>
      </c>
      <c r="P31" s="1">
        <v>0.25</v>
      </c>
      <c r="Q31" s="36">
        <f>+P31*H31</f>
        <v>174875</v>
      </c>
      <c r="R31" s="1"/>
      <c r="S31" s="36"/>
      <c r="T31" s="36"/>
      <c r="U31" s="34">
        <v>16</v>
      </c>
      <c r="V31" s="36">
        <f t="shared" si="2"/>
        <v>36368</v>
      </c>
      <c r="W31" s="34"/>
      <c r="X31" s="2">
        <f>-Y31/30</f>
        <v>-36124.76666666667</v>
      </c>
      <c r="Y31" s="39">
        <f>+H31+K31+N31+O31+Q31+S31+T31+V31+W31</f>
        <v>1083743</v>
      </c>
    </row>
    <row r="32" spans="1:25" ht="27.6" x14ac:dyDescent="0.3">
      <c r="A32" s="58">
        <v>17</v>
      </c>
      <c r="B32" s="34" t="s">
        <v>16</v>
      </c>
      <c r="C32" s="34" t="s">
        <v>55</v>
      </c>
      <c r="D32" s="35" t="s">
        <v>23</v>
      </c>
      <c r="E32" s="34" t="s">
        <v>56</v>
      </c>
      <c r="F32" s="34" t="s">
        <v>34</v>
      </c>
      <c r="G32" s="34" t="s">
        <v>223</v>
      </c>
      <c r="H32" s="36">
        <v>617650</v>
      </c>
      <c r="I32" s="37">
        <v>11764</v>
      </c>
      <c r="J32" s="40">
        <v>0</v>
      </c>
      <c r="K32" s="36">
        <f t="shared" si="0"/>
        <v>0</v>
      </c>
      <c r="L32" s="37">
        <v>11837</v>
      </c>
      <c r="M32" s="34">
        <v>0</v>
      </c>
      <c r="N32" s="36">
        <f t="shared" si="1"/>
        <v>0</v>
      </c>
      <c r="O32" s="36"/>
      <c r="P32" s="1">
        <v>0.25</v>
      </c>
      <c r="Q32" s="36">
        <f>+P32*H32</f>
        <v>154412.5</v>
      </c>
      <c r="R32" s="1"/>
      <c r="S32" s="36"/>
      <c r="T32" s="36"/>
      <c r="U32" s="34">
        <v>3</v>
      </c>
      <c r="V32" s="36">
        <f t="shared" si="2"/>
        <v>6819</v>
      </c>
      <c r="W32" s="34"/>
      <c r="X32" s="2"/>
      <c r="Y32" s="39">
        <f>+H32+K32+N32+O32+Q32+S32+T32+V32+W32</f>
        <v>778881.5</v>
      </c>
    </row>
    <row r="33" spans="1:25" ht="30" x14ac:dyDescent="0.3">
      <c r="A33" s="58">
        <v>18</v>
      </c>
      <c r="B33" s="34" t="s">
        <v>16</v>
      </c>
      <c r="C33" s="34" t="s">
        <v>57</v>
      </c>
      <c r="D33" s="35" t="s">
        <v>18</v>
      </c>
      <c r="E33" s="34" t="s">
        <v>58</v>
      </c>
      <c r="F33" s="34" t="s">
        <v>59</v>
      </c>
      <c r="G33" s="34" t="s">
        <v>223</v>
      </c>
      <c r="H33" s="36">
        <v>835450</v>
      </c>
      <c r="I33" s="37">
        <v>15989</v>
      </c>
      <c r="J33" s="40">
        <v>14</v>
      </c>
      <c r="K33" s="36">
        <f t="shared" si="0"/>
        <v>223846</v>
      </c>
      <c r="L33" s="37">
        <v>16062</v>
      </c>
      <c r="M33" s="34">
        <v>4</v>
      </c>
      <c r="N33" s="36">
        <f t="shared" si="1"/>
        <v>64248</v>
      </c>
      <c r="O33" s="36"/>
      <c r="P33" s="1">
        <v>0.55000000000000004</v>
      </c>
      <c r="Q33" s="36">
        <f>+P33*H33</f>
        <v>459497.50000000006</v>
      </c>
      <c r="R33" s="1"/>
      <c r="S33" s="36"/>
      <c r="T33" s="36"/>
      <c r="U33" s="34">
        <v>33</v>
      </c>
      <c r="V33" s="36">
        <f t="shared" si="2"/>
        <v>75009</v>
      </c>
      <c r="W33" s="34"/>
      <c r="X33" s="2"/>
      <c r="Y33" s="39">
        <f>+H33+K33+N33+O33+Q33+S33+T33+V33+W33</f>
        <v>1658050.5</v>
      </c>
    </row>
    <row r="34" spans="1:25" ht="30" x14ac:dyDescent="0.25">
      <c r="A34" s="58">
        <v>19</v>
      </c>
      <c r="B34" s="34" t="s">
        <v>31</v>
      </c>
      <c r="C34" s="34" t="s">
        <v>38</v>
      </c>
      <c r="D34" s="35" t="s">
        <v>18</v>
      </c>
      <c r="E34" s="34" t="s">
        <v>163</v>
      </c>
      <c r="F34" s="34" t="s">
        <v>34</v>
      </c>
      <c r="G34" s="34" t="s">
        <v>223</v>
      </c>
      <c r="H34" s="36">
        <v>617650</v>
      </c>
      <c r="I34" s="37">
        <v>11764</v>
      </c>
      <c r="J34" s="34">
        <v>13</v>
      </c>
      <c r="K34" s="36">
        <f t="shared" si="0"/>
        <v>152932</v>
      </c>
      <c r="L34" s="37">
        <v>11837</v>
      </c>
      <c r="M34" s="34">
        <v>2</v>
      </c>
      <c r="N34" s="36">
        <f t="shared" si="1"/>
        <v>23674</v>
      </c>
      <c r="O34" s="36"/>
      <c r="P34" s="1">
        <v>0.55000000000000004</v>
      </c>
      <c r="Q34" s="36">
        <f>+P34*H34</f>
        <v>339707.5</v>
      </c>
      <c r="R34" s="1"/>
      <c r="S34" s="36"/>
      <c r="T34" s="36"/>
      <c r="U34" s="34">
        <v>10</v>
      </c>
      <c r="V34" s="36">
        <f t="shared" si="2"/>
        <v>22730</v>
      </c>
      <c r="W34" s="34"/>
      <c r="X34" s="45"/>
      <c r="Y34" s="39">
        <f>+H34+K34+N34+O34+Q34+S34+T34+V34+W34</f>
        <v>1156693.5</v>
      </c>
    </row>
    <row r="35" spans="1:25" ht="30" x14ac:dyDescent="0.25">
      <c r="A35" s="58">
        <v>20</v>
      </c>
      <c r="B35" s="34" t="s">
        <v>16</v>
      </c>
      <c r="C35" s="34" t="s">
        <v>106</v>
      </c>
      <c r="D35" s="35" t="s">
        <v>18</v>
      </c>
      <c r="E35" s="34" t="s">
        <v>62</v>
      </c>
      <c r="F35" s="34" t="s">
        <v>25</v>
      </c>
      <c r="G35" s="34" t="s">
        <v>245</v>
      </c>
      <c r="H35" s="36">
        <v>759950</v>
      </c>
      <c r="I35" s="37">
        <v>14525</v>
      </c>
      <c r="J35" s="40">
        <v>10</v>
      </c>
      <c r="K35" s="36">
        <f t="shared" si="0"/>
        <v>145250</v>
      </c>
      <c r="L35" s="37">
        <v>14598</v>
      </c>
      <c r="M35" s="34">
        <v>4</v>
      </c>
      <c r="N35" s="36">
        <f t="shared" si="1"/>
        <v>58392</v>
      </c>
      <c r="O35" s="36"/>
      <c r="P35" s="1">
        <v>0.55000000000000004</v>
      </c>
      <c r="Q35" s="36">
        <f>+P35*H35</f>
        <v>417972.50000000006</v>
      </c>
      <c r="R35" s="1"/>
      <c r="S35" s="36"/>
      <c r="T35" s="36"/>
      <c r="U35" s="34">
        <v>22</v>
      </c>
      <c r="V35" s="36">
        <f t="shared" si="2"/>
        <v>50006</v>
      </c>
      <c r="W35" s="34"/>
      <c r="X35" s="45"/>
      <c r="Y35" s="39">
        <f>+H35+K35+N35+O35+Q35+S35+T35+V35+W35</f>
        <v>1431570.5</v>
      </c>
    </row>
    <row r="36" spans="1:25" ht="27.6" x14ac:dyDescent="0.3">
      <c r="A36" s="58">
        <v>21</v>
      </c>
      <c r="B36" s="34" t="s">
        <v>16</v>
      </c>
      <c r="C36" s="34" t="s">
        <v>26</v>
      </c>
      <c r="D36" s="35" t="s">
        <v>23</v>
      </c>
      <c r="E36" s="34" t="s">
        <v>63</v>
      </c>
      <c r="F36" s="34" t="s">
        <v>242</v>
      </c>
      <c r="G36" s="34" t="s">
        <v>243</v>
      </c>
      <c r="H36" s="36">
        <v>373750</v>
      </c>
      <c r="I36" s="37">
        <v>7033</v>
      </c>
      <c r="J36" s="40">
        <v>27</v>
      </c>
      <c r="K36" s="36">
        <f t="shared" si="0"/>
        <v>189891</v>
      </c>
      <c r="L36" s="37">
        <v>9303</v>
      </c>
      <c r="M36" s="34">
        <v>2</v>
      </c>
      <c r="N36" s="36">
        <f t="shared" si="1"/>
        <v>18606</v>
      </c>
      <c r="O36" s="36"/>
      <c r="P36" s="1"/>
      <c r="Q36" s="36"/>
      <c r="R36" s="1"/>
      <c r="S36" s="36"/>
      <c r="T36" s="36">
        <v>500</v>
      </c>
      <c r="U36" s="34"/>
      <c r="V36" s="36"/>
      <c r="W36" s="34"/>
      <c r="X36" s="2"/>
      <c r="Y36" s="39">
        <f>+H36+K36+N36+O36+Q36+S36+T36+V36+W36</f>
        <v>582747</v>
      </c>
    </row>
    <row r="37" spans="1:25" ht="30" x14ac:dyDescent="0.3">
      <c r="A37" s="58">
        <v>22</v>
      </c>
      <c r="B37" s="34" t="s">
        <v>31</v>
      </c>
      <c r="C37" s="34" t="s">
        <v>35</v>
      </c>
      <c r="D37" s="35" t="s">
        <v>18</v>
      </c>
      <c r="E37" s="34" t="s">
        <v>217</v>
      </c>
      <c r="F37" s="34" t="s">
        <v>25</v>
      </c>
      <c r="G37" s="34" t="s">
        <v>230</v>
      </c>
      <c r="H37" s="36">
        <v>759950</v>
      </c>
      <c r="I37" s="37">
        <v>14525</v>
      </c>
      <c r="J37" s="34">
        <v>1</v>
      </c>
      <c r="K37" s="36">
        <f t="shared" si="0"/>
        <v>14525</v>
      </c>
      <c r="L37" s="37">
        <v>14598</v>
      </c>
      <c r="M37" s="34">
        <v>1</v>
      </c>
      <c r="N37" s="36">
        <f t="shared" si="1"/>
        <v>14598</v>
      </c>
      <c r="O37" s="36">
        <v>112867.5</v>
      </c>
      <c r="P37" s="1">
        <v>0.25</v>
      </c>
      <c r="Q37" s="36">
        <f>+P37*H37</f>
        <v>189987.5</v>
      </c>
      <c r="R37" s="1"/>
      <c r="S37" s="36"/>
      <c r="T37" s="36"/>
      <c r="U37" s="34">
        <v>10</v>
      </c>
      <c r="V37" s="36">
        <f>+U37*2273</f>
        <v>22730</v>
      </c>
      <c r="W37" s="34"/>
      <c r="X37" s="2"/>
      <c r="Y37" s="39">
        <f>+H37+K37+N37+O37+Q37+S37+T37+V37+W37</f>
        <v>1114658</v>
      </c>
    </row>
    <row r="38" spans="1:25" ht="27.6" x14ac:dyDescent="0.25">
      <c r="A38" s="58">
        <v>23</v>
      </c>
      <c r="B38" s="34" t="s">
        <v>16</v>
      </c>
      <c r="C38" s="34" t="s">
        <v>52</v>
      </c>
      <c r="D38" s="35" t="s">
        <v>53</v>
      </c>
      <c r="E38" s="34" t="s">
        <v>64</v>
      </c>
      <c r="F38" s="34" t="s">
        <v>65</v>
      </c>
      <c r="G38" s="34" t="s">
        <v>225</v>
      </c>
      <c r="H38" s="36">
        <v>699500</v>
      </c>
      <c r="I38" s="37">
        <v>13352</v>
      </c>
      <c r="J38" s="40">
        <v>9</v>
      </c>
      <c r="K38" s="36">
        <f t="shared" si="0"/>
        <v>120168</v>
      </c>
      <c r="L38" s="37">
        <v>13425</v>
      </c>
      <c r="M38" s="34">
        <v>2</v>
      </c>
      <c r="N38" s="36">
        <f t="shared" si="1"/>
        <v>26850</v>
      </c>
      <c r="O38" s="36"/>
      <c r="P38" s="1"/>
      <c r="Q38" s="36"/>
      <c r="R38" s="1">
        <v>0.65</v>
      </c>
      <c r="S38" s="36">
        <f>+R38*H38</f>
        <v>454675</v>
      </c>
      <c r="T38" s="36"/>
      <c r="U38" s="34">
        <v>21</v>
      </c>
      <c r="V38" s="36">
        <f>+U38*2273</f>
        <v>47733</v>
      </c>
      <c r="W38" s="34"/>
      <c r="X38" s="45"/>
      <c r="Y38" s="39">
        <f>+H38+K38+N38+O38+Q38+S38+T38+V38+W38</f>
        <v>1348926</v>
      </c>
    </row>
    <row r="39" spans="1:25" ht="30" x14ac:dyDescent="0.25">
      <c r="A39" s="58">
        <v>24</v>
      </c>
      <c r="B39" s="34" t="s">
        <v>16</v>
      </c>
      <c r="C39" s="34" t="s">
        <v>38</v>
      </c>
      <c r="D39" s="35" t="s">
        <v>18</v>
      </c>
      <c r="E39" s="34" t="s">
        <v>66</v>
      </c>
      <c r="F39" s="34" t="s">
        <v>44</v>
      </c>
      <c r="G39" s="34" t="s">
        <v>223</v>
      </c>
      <c r="H39" s="36">
        <v>699500</v>
      </c>
      <c r="I39" s="37">
        <v>13352</v>
      </c>
      <c r="J39" s="40">
        <v>10</v>
      </c>
      <c r="K39" s="36">
        <f t="shared" si="0"/>
        <v>133520</v>
      </c>
      <c r="L39" s="37">
        <v>13425</v>
      </c>
      <c r="M39" s="34">
        <v>2</v>
      </c>
      <c r="N39" s="36">
        <f t="shared" si="1"/>
        <v>26850</v>
      </c>
      <c r="O39" s="36"/>
      <c r="P39" s="1">
        <v>0.25</v>
      </c>
      <c r="Q39" s="36">
        <f>+P39*H39</f>
        <v>174875</v>
      </c>
      <c r="R39" s="1"/>
      <c r="S39" s="36"/>
      <c r="T39" s="36"/>
      <c r="U39" s="34">
        <v>1</v>
      </c>
      <c r="V39" s="36">
        <f>+U39*2273</f>
        <v>2273</v>
      </c>
      <c r="W39" s="34"/>
      <c r="X39" s="45"/>
      <c r="Y39" s="39">
        <f>+H39+K39+N39+O39+Q39+S39+T39+V39+W39</f>
        <v>1037018</v>
      </c>
    </row>
    <row r="40" spans="1:25" ht="30" x14ac:dyDescent="0.3">
      <c r="A40" s="58">
        <v>25</v>
      </c>
      <c r="B40" s="34" t="s">
        <v>16</v>
      </c>
      <c r="C40" s="34" t="s">
        <v>43</v>
      </c>
      <c r="D40" s="35" t="s">
        <v>18</v>
      </c>
      <c r="E40" s="34" t="s">
        <v>67</v>
      </c>
      <c r="F40" s="34" t="s">
        <v>59</v>
      </c>
      <c r="G40" s="34" t="s">
        <v>223</v>
      </c>
      <c r="H40" s="36">
        <v>835450</v>
      </c>
      <c r="I40" s="37">
        <v>15989</v>
      </c>
      <c r="J40" s="40">
        <v>28</v>
      </c>
      <c r="K40" s="36">
        <f t="shared" si="0"/>
        <v>447692</v>
      </c>
      <c r="L40" s="37">
        <v>16062</v>
      </c>
      <c r="M40" s="34">
        <v>2</v>
      </c>
      <c r="N40" s="36">
        <f t="shared" si="1"/>
        <v>32124</v>
      </c>
      <c r="O40" s="46"/>
      <c r="P40" s="1">
        <v>0.55000000000000004</v>
      </c>
      <c r="Q40" s="36">
        <f>+P40*H40</f>
        <v>459497.50000000006</v>
      </c>
      <c r="R40" s="1"/>
      <c r="S40" s="36"/>
      <c r="T40" s="36">
        <v>500</v>
      </c>
      <c r="U40" s="34">
        <v>72</v>
      </c>
      <c r="V40" s="36">
        <f>+U40*2273</f>
        <v>163656</v>
      </c>
      <c r="W40" s="34"/>
      <c r="X40" s="2"/>
      <c r="Y40" s="39">
        <f>+H40+K40+N40+O40+Q40+S40+T40+V40+W40</f>
        <v>1938919.5</v>
      </c>
    </row>
    <row r="41" spans="1:25" ht="27.6" x14ac:dyDescent="0.3">
      <c r="A41" s="58">
        <v>26</v>
      </c>
      <c r="B41" s="34" t="s">
        <v>16</v>
      </c>
      <c r="C41" s="34" t="s">
        <v>52</v>
      </c>
      <c r="D41" s="35" t="s">
        <v>53</v>
      </c>
      <c r="E41" s="34" t="s">
        <v>160</v>
      </c>
      <c r="F41" s="34" t="s">
        <v>44</v>
      </c>
      <c r="G41" s="34" t="s">
        <v>223</v>
      </c>
      <c r="H41" s="36">
        <v>699500</v>
      </c>
      <c r="I41" s="37">
        <v>13352</v>
      </c>
      <c r="J41" s="34">
        <v>0</v>
      </c>
      <c r="K41" s="36">
        <f t="shared" si="0"/>
        <v>0</v>
      </c>
      <c r="L41" s="37">
        <v>13425</v>
      </c>
      <c r="M41" s="34"/>
      <c r="N41" s="36">
        <f t="shared" si="1"/>
        <v>0</v>
      </c>
      <c r="O41" s="36"/>
      <c r="P41" s="1"/>
      <c r="Q41" s="36"/>
      <c r="R41" s="1">
        <v>0.3</v>
      </c>
      <c r="S41" s="36">
        <f>+R41*H41</f>
        <v>209850</v>
      </c>
      <c r="T41" s="36"/>
      <c r="U41" s="34">
        <v>0</v>
      </c>
      <c r="V41" s="36">
        <f>+U41*2273</f>
        <v>0</v>
      </c>
      <c r="W41" s="34"/>
      <c r="X41" s="2"/>
      <c r="Y41" s="39">
        <f>+H41+K41+N41+O41+Q41+S41+T41+V41+W41</f>
        <v>909350</v>
      </c>
    </row>
    <row r="42" spans="1:25" ht="30" x14ac:dyDescent="0.3">
      <c r="A42" s="58">
        <v>27</v>
      </c>
      <c r="B42" s="34" t="s">
        <v>31</v>
      </c>
      <c r="C42" s="34" t="s">
        <v>17</v>
      </c>
      <c r="D42" s="35" t="s">
        <v>18</v>
      </c>
      <c r="E42" s="34" t="s">
        <v>69</v>
      </c>
      <c r="F42" s="34" t="s">
        <v>70</v>
      </c>
      <c r="G42" s="34" t="s">
        <v>246</v>
      </c>
      <c r="H42" s="36">
        <v>335450</v>
      </c>
      <c r="I42" s="37">
        <v>6859</v>
      </c>
      <c r="J42" s="34">
        <v>0</v>
      </c>
      <c r="K42" s="36">
        <f t="shared" si="0"/>
        <v>0</v>
      </c>
      <c r="L42" s="37">
        <v>8330</v>
      </c>
      <c r="M42" s="34">
        <v>0</v>
      </c>
      <c r="N42" s="36">
        <f t="shared" si="1"/>
        <v>0</v>
      </c>
      <c r="O42" s="36"/>
      <c r="P42" s="1"/>
      <c r="Q42" s="36"/>
      <c r="R42" s="1"/>
      <c r="S42" s="36"/>
      <c r="T42" s="36"/>
      <c r="U42" s="34"/>
      <c r="V42" s="36"/>
      <c r="W42" s="34"/>
      <c r="X42" s="2"/>
      <c r="Y42" s="39">
        <f>+H42+K42+N42+O42+Q42+S42+T42+V42+W42</f>
        <v>335450</v>
      </c>
    </row>
    <row r="43" spans="1:25" ht="25.2" customHeight="1" x14ac:dyDescent="0.3">
      <c r="A43" s="58">
        <v>28</v>
      </c>
      <c r="B43" s="34" t="s">
        <v>16</v>
      </c>
      <c r="C43" s="34" t="s">
        <v>55</v>
      </c>
      <c r="D43" s="35" t="s">
        <v>23</v>
      </c>
      <c r="E43" s="34" t="s">
        <v>71</v>
      </c>
      <c r="F43" s="34" t="s">
        <v>25</v>
      </c>
      <c r="G43" s="34" t="s">
        <v>240</v>
      </c>
      <c r="H43" s="36">
        <v>759950</v>
      </c>
      <c r="I43" s="37">
        <v>14525</v>
      </c>
      <c r="J43" s="34">
        <v>25</v>
      </c>
      <c r="K43" s="36">
        <f t="shared" si="0"/>
        <v>363125</v>
      </c>
      <c r="L43" s="37">
        <v>14598</v>
      </c>
      <c r="M43" s="34">
        <v>4</v>
      </c>
      <c r="N43" s="36">
        <f t="shared" si="1"/>
        <v>58392</v>
      </c>
      <c r="O43" s="36"/>
      <c r="P43" s="1">
        <v>0.55000000000000004</v>
      </c>
      <c r="Q43" s="36">
        <f>+P43*H43</f>
        <v>417972.50000000006</v>
      </c>
      <c r="R43" s="1"/>
      <c r="S43" s="36"/>
      <c r="T43" s="36"/>
      <c r="U43" s="34">
        <v>106.5</v>
      </c>
      <c r="V43" s="36">
        <f>+U43*2273</f>
        <v>242074.5</v>
      </c>
      <c r="W43" s="34"/>
      <c r="X43" s="2"/>
      <c r="Y43" s="39">
        <f>+H43+K43+N43+O43+Q43+S43+T43+V43+W43</f>
        <v>1841514</v>
      </c>
    </row>
    <row r="44" spans="1:25" ht="29.4" customHeight="1" x14ac:dyDescent="0.3">
      <c r="A44" s="58">
        <v>29</v>
      </c>
      <c r="B44" s="34" t="s">
        <v>31</v>
      </c>
      <c r="C44" s="34" t="s">
        <v>43</v>
      </c>
      <c r="D44" s="35" t="s">
        <v>18</v>
      </c>
      <c r="E44" s="34" t="s">
        <v>68</v>
      </c>
      <c r="F44" s="34" t="s">
        <v>34</v>
      </c>
      <c r="G44" s="34" t="s">
        <v>51</v>
      </c>
      <c r="H44" s="36">
        <v>617650</v>
      </c>
      <c r="I44" s="37">
        <v>11764</v>
      </c>
      <c r="J44" s="34">
        <v>9</v>
      </c>
      <c r="K44" s="36">
        <f t="shared" si="0"/>
        <v>105876</v>
      </c>
      <c r="L44" s="37">
        <v>11837</v>
      </c>
      <c r="M44" s="34">
        <v>2</v>
      </c>
      <c r="N44" s="36">
        <f t="shared" si="1"/>
        <v>23674</v>
      </c>
      <c r="O44" s="36"/>
      <c r="P44" s="1">
        <v>0.25</v>
      </c>
      <c r="Q44" s="36">
        <f>+P44*H44</f>
        <v>154412.5</v>
      </c>
      <c r="R44" s="1"/>
      <c r="S44" s="36"/>
      <c r="T44" s="36"/>
      <c r="U44" s="34"/>
      <c r="V44" s="36"/>
      <c r="W44" s="34"/>
      <c r="X44" s="2"/>
      <c r="Y44" s="39">
        <f>+H44+K44+N44+O44+Q44+S44+T44+V44+W44</f>
        <v>901612.5</v>
      </c>
    </row>
    <row r="45" spans="1:25" ht="30" customHeight="1" x14ac:dyDescent="0.3">
      <c r="A45" s="58">
        <v>30</v>
      </c>
      <c r="B45" s="34" t="s">
        <v>16</v>
      </c>
      <c r="C45" s="34" t="s">
        <v>52</v>
      </c>
      <c r="D45" s="35" t="s">
        <v>53</v>
      </c>
      <c r="E45" s="34" t="s">
        <v>72</v>
      </c>
      <c r="F45" s="34" t="s">
        <v>73</v>
      </c>
      <c r="G45" s="34" t="s">
        <v>225</v>
      </c>
      <c r="H45" s="36">
        <v>1197600</v>
      </c>
      <c r="I45" s="37">
        <v>23015</v>
      </c>
      <c r="J45" s="34">
        <v>23</v>
      </c>
      <c r="K45" s="36">
        <f t="shared" si="0"/>
        <v>529345</v>
      </c>
      <c r="L45" s="37">
        <v>23015</v>
      </c>
      <c r="M45" s="34">
        <v>4</v>
      </c>
      <c r="N45" s="36">
        <f t="shared" si="1"/>
        <v>92060</v>
      </c>
      <c r="O45" s="36"/>
      <c r="P45" s="1"/>
      <c r="Q45" s="36"/>
      <c r="R45" s="1">
        <v>0.65</v>
      </c>
      <c r="S45" s="36">
        <f>+R45*H45</f>
        <v>778440</v>
      </c>
      <c r="T45" s="36"/>
      <c r="U45" s="34">
        <v>67.5</v>
      </c>
      <c r="V45" s="36">
        <f>+U45*2273</f>
        <v>153427.5</v>
      </c>
      <c r="W45" s="34"/>
      <c r="X45" s="2">
        <f>-Y45/30</f>
        <v>-91695.75</v>
      </c>
      <c r="Y45" s="39">
        <f>+H45+K45+N45+O45+Q45+S45+T45+V45+W45</f>
        <v>2750872.5</v>
      </c>
    </row>
    <row r="46" spans="1:25" ht="27.6" customHeight="1" x14ac:dyDescent="0.3">
      <c r="A46" s="58">
        <v>31</v>
      </c>
      <c r="B46" s="34" t="s">
        <v>31</v>
      </c>
      <c r="C46" s="34" t="s">
        <v>26</v>
      </c>
      <c r="D46" s="35" t="s">
        <v>23</v>
      </c>
      <c r="E46" s="34" t="s">
        <v>54</v>
      </c>
      <c r="F46" s="34" t="s">
        <v>34</v>
      </c>
      <c r="G46" s="34" t="s">
        <v>223</v>
      </c>
      <c r="H46" s="36">
        <v>617650</v>
      </c>
      <c r="I46" s="37">
        <v>11764</v>
      </c>
      <c r="J46" s="40">
        <v>0</v>
      </c>
      <c r="K46" s="36">
        <f t="shared" si="0"/>
        <v>0</v>
      </c>
      <c r="L46" s="37">
        <v>11837</v>
      </c>
      <c r="M46" s="34">
        <v>0</v>
      </c>
      <c r="N46" s="36">
        <f t="shared" si="1"/>
        <v>0</v>
      </c>
      <c r="O46" s="36">
        <v>152537.5</v>
      </c>
      <c r="P46" s="1">
        <v>0.25</v>
      </c>
      <c r="Q46" s="36">
        <f>+P46*H46</f>
        <v>154412.5</v>
      </c>
      <c r="R46" s="1"/>
      <c r="S46" s="36"/>
      <c r="T46" s="36"/>
      <c r="U46" s="34">
        <v>23</v>
      </c>
      <c r="V46" s="36">
        <f>+U46*2273</f>
        <v>52279</v>
      </c>
      <c r="W46" s="34"/>
      <c r="X46" s="2"/>
      <c r="Y46" s="39">
        <f>+H46+K46+N46+O46+Q46+S46+T46+V46+W46</f>
        <v>976879</v>
      </c>
    </row>
    <row r="47" spans="1:25" ht="30" customHeight="1" x14ac:dyDescent="0.25">
      <c r="A47" s="58">
        <v>32</v>
      </c>
      <c r="B47" s="34" t="s">
        <v>16</v>
      </c>
      <c r="C47" s="34" t="s">
        <v>52</v>
      </c>
      <c r="D47" s="34" t="s">
        <v>53</v>
      </c>
      <c r="E47" s="34" t="s">
        <v>75</v>
      </c>
      <c r="F47" s="34" t="s">
        <v>25</v>
      </c>
      <c r="G47" s="34" t="s">
        <v>76</v>
      </c>
      <c r="H47" s="36">
        <v>759950</v>
      </c>
      <c r="I47" s="37">
        <v>14525</v>
      </c>
      <c r="J47" s="41">
        <v>12</v>
      </c>
      <c r="K47" s="36">
        <f t="shared" si="0"/>
        <v>174300</v>
      </c>
      <c r="L47" s="37">
        <v>14598</v>
      </c>
      <c r="M47" s="34">
        <v>2</v>
      </c>
      <c r="N47" s="36">
        <f t="shared" si="1"/>
        <v>29196</v>
      </c>
      <c r="O47" s="43"/>
      <c r="P47" s="6"/>
      <c r="Q47" s="36">
        <f>+H47*P47</f>
        <v>0</v>
      </c>
      <c r="R47" s="6">
        <v>0.65</v>
      </c>
      <c r="S47" s="7">
        <f>+R47*H47</f>
        <v>493967.5</v>
      </c>
      <c r="T47" s="44"/>
      <c r="U47" s="34">
        <v>52.5</v>
      </c>
      <c r="V47" s="36">
        <f>+U47*2273</f>
        <v>119332.5</v>
      </c>
      <c r="W47" s="41"/>
      <c r="X47" s="8"/>
      <c r="Y47" s="39">
        <f>+H47+K47+N47+O47+Q47+S47+T47+V47+W47</f>
        <v>1576746</v>
      </c>
    </row>
    <row r="48" spans="1:25" ht="30" x14ac:dyDescent="0.3">
      <c r="A48" s="58">
        <v>33</v>
      </c>
      <c r="B48" s="34" t="s">
        <v>16</v>
      </c>
      <c r="C48" s="34" t="s">
        <v>17</v>
      </c>
      <c r="D48" s="35" t="s">
        <v>18</v>
      </c>
      <c r="E48" s="34" t="s">
        <v>77</v>
      </c>
      <c r="F48" s="34" t="s">
        <v>78</v>
      </c>
      <c r="G48" s="34" t="s">
        <v>246</v>
      </c>
      <c r="H48" s="36">
        <v>296000</v>
      </c>
      <c r="I48" s="37">
        <v>6859</v>
      </c>
      <c r="J48" s="34">
        <v>0</v>
      </c>
      <c r="K48" s="36">
        <f t="shared" ref="K48:K79" si="3">+I48*J48</f>
        <v>0</v>
      </c>
      <c r="L48" s="37">
        <v>7328</v>
      </c>
      <c r="M48" s="34">
        <v>0</v>
      </c>
      <c r="N48" s="36">
        <f t="shared" si="1"/>
        <v>0</v>
      </c>
      <c r="O48" s="36"/>
      <c r="P48" s="1"/>
      <c r="Q48" s="36"/>
      <c r="R48" s="1"/>
      <c r="S48" s="36"/>
      <c r="T48" s="36"/>
      <c r="U48" s="34"/>
      <c r="V48" s="36"/>
      <c r="W48" s="34"/>
      <c r="X48" s="2"/>
      <c r="Y48" s="39">
        <f>+H48+K48+N48+O48+Q48+S48+T48+V48+W48</f>
        <v>296000</v>
      </c>
    </row>
    <row r="49" spans="1:25" ht="30" customHeight="1" x14ac:dyDescent="0.3">
      <c r="A49" s="58">
        <v>34</v>
      </c>
      <c r="B49" s="34" t="s">
        <v>16</v>
      </c>
      <c r="C49" s="34" t="s">
        <v>17</v>
      </c>
      <c r="D49" s="35" t="s">
        <v>18</v>
      </c>
      <c r="E49" s="34" t="s">
        <v>74</v>
      </c>
      <c r="F49" s="34" t="s">
        <v>25</v>
      </c>
      <c r="G49" s="34" t="s">
        <v>223</v>
      </c>
      <c r="H49" s="36">
        <v>759950</v>
      </c>
      <c r="I49" s="37">
        <v>14525</v>
      </c>
      <c r="J49" s="34">
        <v>6</v>
      </c>
      <c r="K49" s="36">
        <f t="shared" si="3"/>
        <v>87150</v>
      </c>
      <c r="L49" s="37">
        <v>14598</v>
      </c>
      <c r="M49" s="34">
        <v>2</v>
      </c>
      <c r="N49" s="36">
        <f t="shared" si="1"/>
        <v>29196</v>
      </c>
      <c r="O49" s="36">
        <v>188112.5</v>
      </c>
      <c r="P49" s="1">
        <v>0.55000000000000004</v>
      </c>
      <c r="Q49" s="36">
        <f>+P49*H49</f>
        <v>417972.50000000006</v>
      </c>
      <c r="R49" s="1"/>
      <c r="S49" s="36"/>
      <c r="T49" s="36"/>
      <c r="U49" s="34">
        <v>20</v>
      </c>
      <c r="V49" s="36">
        <f>+U49*2273</f>
        <v>45460</v>
      </c>
      <c r="W49" s="34"/>
      <c r="X49" s="20"/>
      <c r="Y49" s="39">
        <f>+H49+K49+N49+O49+Q49+S49+T49+V49+W49</f>
        <v>1527841</v>
      </c>
    </row>
    <row r="50" spans="1:25" ht="27.6" customHeight="1" x14ac:dyDescent="0.25">
      <c r="A50" s="58">
        <v>35</v>
      </c>
      <c r="B50" s="34" t="s">
        <v>16</v>
      </c>
      <c r="C50" s="34" t="s">
        <v>79</v>
      </c>
      <c r="D50" s="35" t="s">
        <v>18</v>
      </c>
      <c r="E50" s="34" t="s">
        <v>80</v>
      </c>
      <c r="F50" s="34" t="s">
        <v>44</v>
      </c>
      <c r="G50" s="34" t="s">
        <v>247</v>
      </c>
      <c r="H50" s="36">
        <v>699500</v>
      </c>
      <c r="I50" s="37">
        <v>13352</v>
      </c>
      <c r="J50" s="34">
        <v>7</v>
      </c>
      <c r="K50" s="36">
        <f t="shared" si="3"/>
        <v>93464</v>
      </c>
      <c r="L50" s="37">
        <v>13425</v>
      </c>
      <c r="M50" s="34">
        <v>2</v>
      </c>
      <c r="N50" s="36">
        <f t="shared" si="1"/>
        <v>26850</v>
      </c>
      <c r="O50" s="36"/>
      <c r="P50" s="1">
        <v>0.55000000000000004</v>
      </c>
      <c r="Q50" s="36">
        <f>+P50*H50</f>
        <v>384725.00000000006</v>
      </c>
      <c r="R50" s="1"/>
      <c r="S50" s="36"/>
      <c r="T50" s="36"/>
      <c r="U50" s="34">
        <v>41</v>
      </c>
      <c r="V50" s="36">
        <f>+U50*2273</f>
        <v>93193</v>
      </c>
      <c r="W50" s="34"/>
      <c r="X50" s="47"/>
      <c r="Y50" s="39">
        <f>+H50+K50+N50+O50+Q50+S50+T50+V50+W50</f>
        <v>1297732</v>
      </c>
    </row>
    <row r="51" spans="1:25" ht="27.6" x14ac:dyDescent="0.3">
      <c r="A51" s="58">
        <v>36</v>
      </c>
      <c r="B51" s="34" t="s">
        <v>16</v>
      </c>
      <c r="C51" s="34" t="s">
        <v>28</v>
      </c>
      <c r="D51" s="35" t="s">
        <v>23</v>
      </c>
      <c r="E51" s="34" t="s">
        <v>82</v>
      </c>
      <c r="F51" s="34" t="s">
        <v>44</v>
      </c>
      <c r="G51" s="34" t="s">
        <v>248</v>
      </c>
      <c r="H51" s="36">
        <v>699500</v>
      </c>
      <c r="I51" s="37">
        <v>13352</v>
      </c>
      <c r="J51" s="34">
        <v>10</v>
      </c>
      <c r="K51" s="36">
        <f t="shared" si="3"/>
        <v>133520</v>
      </c>
      <c r="L51" s="37">
        <v>13425</v>
      </c>
      <c r="M51" s="34">
        <v>2</v>
      </c>
      <c r="N51" s="36">
        <f t="shared" si="1"/>
        <v>26850</v>
      </c>
      <c r="O51" s="36">
        <f>+'[1]FUNCIONARIOS ACTIVOS'!$M$11</f>
        <v>103800</v>
      </c>
      <c r="P51" s="1">
        <v>0.25</v>
      </c>
      <c r="Q51" s="36">
        <f>+P51*H51</f>
        <v>174875</v>
      </c>
      <c r="R51" s="1"/>
      <c r="S51" s="36"/>
      <c r="T51" s="36"/>
      <c r="U51" s="34">
        <v>38</v>
      </c>
      <c r="V51" s="36">
        <f>+U51*2273</f>
        <v>86374</v>
      </c>
      <c r="W51" s="34"/>
      <c r="X51" s="2"/>
      <c r="Y51" s="39">
        <f>+H51+K51+N51+O51+Q51+S51+T51+V51+W51</f>
        <v>1224919</v>
      </c>
    </row>
    <row r="52" spans="1:25" ht="30" x14ac:dyDescent="0.3">
      <c r="A52" s="58">
        <v>37</v>
      </c>
      <c r="B52" s="34" t="s">
        <v>16</v>
      </c>
      <c r="C52" s="34" t="s">
        <v>17</v>
      </c>
      <c r="D52" s="35" t="s">
        <v>18</v>
      </c>
      <c r="E52" s="34" t="s">
        <v>83</v>
      </c>
      <c r="F52" s="34" t="s">
        <v>70</v>
      </c>
      <c r="G52" s="34" t="s">
        <v>249</v>
      </c>
      <c r="H52" s="36">
        <v>335450</v>
      </c>
      <c r="I52" s="37">
        <v>6859</v>
      </c>
      <c r="J52" s="34">
        <v>2</v>
      </c>
      <c r="K52" s="36">
        <f t="shared" si="3"/>
        <v>13718</v>
      </c>
      <c r="L52" s="37">
        <v>8330</v>
      </c>
      <c r="M52" s="34">
        <v>2</v>
      </c>
      <c r="N52" s="36">
        <f t="shared" si="1"/>
        <v>16660</v>
      </c>
      <c r="O52" s="36"/>
      <c r="P52" s="1"/>
      <c r="Q52" s="36"/>
      <c r="R52" s="1"/>
      <c r="S52" s="36"/>
      <c r="T52" s="36"/>
      <c r="U52" s="34"/>
      <c r="V52" s="36">
        <v>0</v>
      </c>
      <c r="W52" s="34"/>
      <c r="X52" s="2"/>
      <c r="Y52" s="39">
        <f>+H52+K52+N52+O52+Q52+S52+T52+V52+W52</f>
        <v>365828</v>
      </c>
    </row>
    <row r="53" spans="1:25" ht="30" x14ac:dyDescent="0.3">
      <c r="A53" s="58">
        <v>38</v>
      </c>
      <c r="B53" s="34" t="s">
        <v>16</v>
      </c>
      <c r="C53" s="34" t="s">
        <v>43</v>
      </c>
      <c r="D53" s="35" t="s">
        <v>18</v>
      </c>
      <c r="E53" s="34" t="s">
        <v>84</v>
      </c>
      <c r="F53" s="34" t="s">
        <v>44</v>
      </c>
      <c r="G53" s="34" t="s">
        <v>223</v>
      </c>
      <c r="H53" s="36">
        <v>699500</v>
      </c>
      <c r="I53" s="37">
        <v>13352</v>
      </c>
      <c r="J53" s="34">
        <v>5</v>
      </c>
      <c r="K53" s="36">
        <f t="shared" si="3"/>
        <v>66760</v>
      </c>
      <c r="L53" s="37">
        <v>13425</v>
      </c>
      <c r="M53" s="34">
        <v>2</v>
      </c>
      <c r="N53" s="36">
        <f t="shared" si="1"/>
        <v>26850</v>
      </c>
      <c r="O53" s="36"/>
      <c r="P53" s="1">
        <v>0.55000000000000004</v>
      </c>
      <c r="Q53" s="36">
        <f>+P53*H53</f>
        <v>384725.00000000006</v>
      </c>
      <c r="R53" s="1"/>
      <c r="S53" s="36"/>
      <c r="T53" s="36"/>
      <c r="U53" s="34">
        <v>26</v>
      </c>
      <c r="V53" s="36">
        <f>+U53*2273</f>
        <v>59098</v>
      </c>
      <c r="W53" s="34"/>
      <c r="X53" s="2"/>
      <c r="Y53" s="39">
        <f>+H53+K53+N53+O53+Q53+S53+T53+V53+W53</f>
        <v>1236933</v>
      </c>
    </row>
    <row r="54" spans="1:25" ht="30" x14ac:dyDescent="0.3">
      <c r="A54" s="58">
        <v>39</v>
      </c>
      <c r="B54" s="34" t="s">
        <v>16</v>
      </c>
      <c r="C54" s="34" t="s">
        <v>35</v>
      </c>
      <c r="D54" s="35" t="s">
        <v>18</v>
      </c>
      <c r="E54" s="34">
        <v>502760</v>
      </c>
      <c r="F54" s="34" t="s">
        <v>25</v>
      </c>
      <c r="G54" s="34" t="s">
        <v>230</v>
      </c>
      <c r="H54" s="36">
        <v>759950</v>
      </c>
      <c r="I54" s="37">
        <v>14525</v>
      </c>
      <c r="J54" s="34">
        <v>0</v>
      </c>
      <c r="K54" s="36">
        <f t="shared" si="3"/>
        <v>0</v>
      </c>
      <c r="L54" s="37">
        <v>14598</v>
      </c>
      <c r="M54" s="34">
        <v>1</v>
      </c>
      <c r="N54" s="36">
        <f t="shared" si="1"/>
        <v>14598</v>
      </c>
      <c r="O54" s="36">
        <v>112867.5</v>
      </c>
      <c r="P54" s="1">
        <v>0.25</v>
      </c>
      <c r="Q54" s="36">
        <f>+P54*H54</f>
        <v>189987.5</v>
      </c>
      <c r="R54" s="1"/>
      <c r="S54" s="36"/>
      <c r="T54" s="36"/>
      <c r="U54" s="34">
        <v>8</v>
      </c>
      <c r="V54" s="36">
        <f>+U54*2273</f>
        <v>18184</v>
      </c>
      <c r="W54" s="34"/>
      <c r="X54" s="2"/>
      <c r="Y54" s="39">
        <f>+H54+K54+N54+O54+Q54+S54+T54+V54+W54</f>
        <v>1095587</v>
      </c>
    </row>
    <row r="55" spans="1:25" ht="30" x14ac:dyDescent="0.3">
      <c r="A55" s="58">
        <v>40</v>
      </c>
      <c r="B55" s="34" t="s">
        <v>16</v>
      </c>
      <c r="C55" s="34" t="s">
        <v>17</v>
      </c>
      <c r="D55" s="35" t="s">
        <v>18</v>
      </c>
      <c r="E55" s="34" t="s">
        <v>85</v>
      </c>
      <c r="F55" s="34" t="s">
        <v>86</v>
      </c>
      <c r="G55" s="34" t="s">
        <v>21</v>
      </c>
      <c r="H55" s="36">
        <v>307450</v>
      </c>
      <c r="I55" s="37">
        <v>6859</v>
      </c>
      <c r="J55" s="34">
        <v>23</v>
      </c>
      <c r="K55" s="36">
        <f t="shared" si="3"/>
        <v>157757</v>
      </c>
      <c r="L55" s="37">
        <v>7619</v>
      </c>
      <c r="M55" s="34">
        <v>2</v>
      </c>
      <c r="N55" s="36">
        <f t="shared" si="1"/>
        <v>15238</v>
      </c>
      <c r="O55" s="36">
        <f>+'[1]FUNCIONARIOS ACTIVOS'!$M$12</f>
        <v>44992.5</v>
      </c>
      <c r="P55" s="1"/>
      <c r="Q55" s="36"/>
      <c r="R55" s="1"/>
      <c r="S55" s="36"/>
      <c r="T55" s="36">
        <v>500</v>
      </c>
      <c r="U55" s="34"/>
      <c r="V55" s="36"/>
      <c r="W55" s="34"/>
      <c r="X55" s="2"/>
      <c r="Y55" s="39">
        <f>+H55+K55+N55+O55+Q55+S55+T55+V55+W55</f>
        <v>525937.5</v>
      </c>
    </row>
    <row r="56" spans="1:25" ht="30" x14ac:dyDescent="0.3">
      <c r="A56" s="58">
        <v>41</v>
      </c>
      <c r="B56" s="34" t="s">
        <v>16</v>
      </c>
      <c r="C56" s="34" t="s">
        <v>43</v>
      </c>
      <c r="D56" s="35" t="s">
        <v>18</v>
      </c>
      <c r="E56" s="34" t="s">
        <v>87</v>
      </c>
      <c r="F56" s="34" t="s">
        <v>25</v>
      </c>
      <c r="G56" s="34" t="s">
        <v>223</v>
      </c>
      <c r="H56" s="36">
        <v>759950</v>
      </c>
      <c r="I56" s="37">
        <v>14525</v>
      </c>
      <c r="J56" s="34">
        <v>22</v>
      </c>
      <c r="K56" s="36">
        <f t="shared" si="3"/>
        <v>319550</v>
      </c>
      <c r="L56" s="37">
        <v>14598</v>
      </c>
      <c r="M56" s="34">
        <v>4</v>
      </c>
      <c r="N56" s="36">
        <f t="shared" si="1"/>
        <v>58392</v>
      </c>
      <c r="O56" s="36"/>
      <c r="P56" s="1">
        <v>0.55000000000000004</v>
      </c>
      <c r="Q56" s="36">
        <f>+P56*H56</f>
        <v>417972.50000000006</v>
      </c>
      <c r="R56" s="1"/>
      <c r="S56" s="36"/>
      <c r="T56" s="36"/>
      <c r="U56" s="34">
        <v>48.5</v>
      </c>
      <c r="V56" s="36">
        <f>+U56*2273</f>
        <v>110240.5</v>
      </c>
      <c r="W56" s="34"/>
      <c r="X56" s="2"/>
      <c r="Y56" s="39">
        <f>+H56+K56+N56+O56+Q56+S56+T56+V56+W56</f>
        <v>1666105</v>
      </c>
    </row>
    <row r="57" spans="1:25" ht="30" x14ac:dyDescent="0.3">
      <c r="A57" s="58">
        <v>42</v>
      </c>
      <c r="B57" s="34" t="s">
        <v>16</v>
      </c>
      <c r="C57" s="34" t="s">
        <v>35</v>
      </c>
      <c r="D57" s="35" t="s">
        <v>18</v>
      </c>
      <c r="E57" s="34" t="s">
        <v>88</v>
      </c>
      <c r="F57" s="34" t="s">
        <v>25</v>
      </c>
      <c r="G57" s="34" t="s">
        <v>230</v>
      </c>
      <c r="H57" s="36">
        <v>759950</v>
      </c>
      <c r="I57" s="37">
        <v>14525</v>
      </c>
      <c r="J57" s="34">
        <v>8</v>
      </c>
      <c r="K57" s="36">
        <f t="shared" si="3"/>
        <v>116200</v>
      </c>
      <c r="L57" s="37">
        <v>14598</v>
      </c>
      <c r="M57" s="34">
        <v>3</v>
      </c>
      <c r="N57" s="36">
        <f t="shared" si="1"/>
        <v>43794</v>
      </c>
      <c r="O57" s="36">
        <f>+'[1]FUNCIONARIOS ACTIVOS'!$M$13</f>
        <v>112867.5</v>
      </c>
      <c r="P57" s="1">
        <v>0.25</v>
      </c>
      <c r="Q57" s="36">
        <f>+P57*H57</f>
        <v>189987.5</v>
      </c>
      <c r="R57" s="1"/>
      <c r="S57" s="36"/>
      <c r="T57" s="36"/>
      <c r="U57" s="34">
        <v>12</v>
      </c>
      <c r="V57" s="36">
        <f>+U57*2273</f>
        <v>27276</v>
      </c>
      <c r="W57" s="34"/>
      <c r="X57" s="2"/>
      <c r="Y57" s="39">
        <f>+H57+K57+N57+O57+Q57+S57+T57+V57+W57</f>
        <v>1250075</v>
      </c>
    </row>
    <row r="58" spans="1:25" ht="41.4" x14ac:dyDescent="0.3">
      <c r="A58" s="58">
        <v>43</v>
      </c>
      <c r="B58" s="34" t="s">
        <v>16</v>
      </c>
      <c r="C58" s="34" t="s">
        <v>89</v>
      </c>
      <c r="D58" s="35" t="s">
        <v>18</v>
      </c>
      <c r="E58" s="34" t="s">
        <v>90</v>
      </c>
      <c r="F58" s="34" t="s">
        <v>44</v>
      </c>
      <c r="G58" s="34" t="s">
        <v>229</v>
      </c>
      <c r="H58" s="36">
        <v>699500</v>
      </c>
      <c r="I58" s="37">
        <v>13352</v>
      </c>
      <c r="J58" s="34">
        <v>8</v>
      </c>
      <c r="K58" s="36">
        <f t="shared" si="3"/>
        <v>106816</v>
      </c>
      <c r="L58" s="37">
        <v>13425</v>
      </c>
      <c r="M58" s="34">
        <v>2</v>
      </c>
      <c r="N58" s="36">
        <f t="shared" si="1"/>
        <v>26850</v>
      </c>
      <c r="O58" s="36"/>
      <c r="P58" s="1">
        <v>0.25</v>
      </c>
      <c r="Q58" s="36">
        <f>+P58*H58</f>
        <v>174875</v>
      </c>
      <c r="R58" s="1"/>
      <c r="S58" s="36"/>
      <c r="T58" s="36"/>
      <c r="U58" s="34">
        <v>40</v>
      </c>
      <c r="V58" s="36">
        <f>+U58*2273</f>
        <v>90920</v>
      </c>
      <c r="W58" s="34"/>
      <c r="X58" s="2"/>
      <c r="Y58" s="39">
        <f>+H58+K58+N58+O58+Q58+S58+T58+V58+W58</f>
        <v>1098961</v>
      </c>
    </row>
    <row r="59" spans="1:25" ht="30" customHeight="1" x14ac:dyDescent="0.3">
      <c r="A59" s="58">
        <v>44</v>
      </c>
      <c r="B59" s="34" t="s">
        <v>61</v>
      </c>
      <c r="C59" s="34" t="s">
        <v>96</v>
      </c>
      <c r="D59" s="35" t="s">
        <v>23</v>
      </c>
      <c r="E59" s="34" t="s">
        <v>97</v>
      </c>
      <c r="F59" s="34" t="s">
        <v>244</v>
      </c>
      <c r="G59" s="34" t="s">
        <v>223</v>
      </c>
      <c r="H59" s="36">
        <v>435000</v>
      </c>
      <c r="I59" s="37">
        <v>8221</v>
      </c>
      <c r="J59" s="34">
        <v>0</v>
      </c>
      <c r="K59" s="36">
        <f t="shared" si="3"/>
        <v>0</v>
      </c>
      <c r="L59" s="37">
        <v>10859</v>
      </c>
      <c r="M59" s="34">
        <v>1</v>
      </c>
      <c r="N59" s="36">
        <f t="shared" si="1"/>
        <v>10859</v>
      </c>
      <c r="O59" s="36"/>
      <c r="P59" s="1"/>
      <c r="Q59" s="36"/>
      <c r="R59" s="1"/>
      <c r="S59" s="36"/>
      <c r="T59" s="36"/>
      <c r="U59" s="34"/>
      <c r="V59" s="36"/>
      <c r="W59" s="34"/>
      <c r="X59" s="20"/>
      <c r="Y59" s="39">
        <f>+H59+K59+N59+O59+Q59+S59+T59+V59+W59</f>
        <v>445859</v>
      </c>
    </row>
    <row r="60" spans="1:25" ht="30" customHeight="1" x14ac:dyDescent="0.25">
      <c r="A60" s="58">
        <v>45</v>
      </c>
      <c r="B60" s="34" t="s">
        <v>61</v>
      </c>
      <c r="C60" s="34" t="s">
        <v>38</v>
      </c>
      <c r="D60" s="35" t="s">
        <v>18</v>
      </c>
      <c r="E60" s="34">
        <v>504523</v>
      </c>
      <c r="F60" s="34" t="s">
        <v>34</v>
      </c>
      <c r="G60" s="34" t="s">
        <v>223</v>
      </c>
      <c r="H60" s="36">
        <v>617650</v>
      </c>
      <c r="I60" s="37">
        <v>11764</v>
      </c>
      <c r="J60" s="34">
        <v>5</v>
      </c>
      <c r="K60" s="36">
        <f t="shared" si="3"/>
        <v>58820</v>
      </c>
      <c r="L60" s="37">
        <v>11837</v>
      </c>
      <c r="M60" s="34">
        <v>2</v>
      </c>
      <c r="N60" s="36">
        <f t="shared" si="1"/>
        <v>23674</v>
      </c>
      <c r="O60" s="36"/>
      <c r="P60" s="1">
        <v>0.25</v>
      </c>
      <c r="Q60" s="36">
        <f>+P60*H60</f>
        <v>154412.5</v>
      </c>
      <c r="R60" s="1"/>
      <c r="S60" s="36"/>
      <c r="T60" s="36"/>
      <c r="U60" s="34">
        <v>14</v>
      </c>
      <c r="V60" s="36">
        <f>+U60*2273</f>
        <v>31822</v>
      </c>
      <c r="W60" s="34"/>
      <c r="X60" s="47">
        <f>-Y60/30</f>
        <v>-29545.95</v>
      </c>
      <c r="Y60" s="39">
        <f>+H60+K60+N60+O60+Q60+S60+T60+V60+W60</f>
        <v>886378.5</v>
      </c>
    </row>
    <row r="61" spans="1:25" ht="27.6" customHeight="1" x14ac:dyDescent="0.3">
      <c r="A61" s="58">
        <v>46</v>
      </c>
      <c r="B61" s="34" t="s">
        <v>31</v>
      </c>
      <c r="C61" s="34" t="s">
        <v>38</v>
      </c>
      <c r="D61" s="35" t="s">
        <v>18</v>
      </c>
      <c r="E61" s="34" t="s">
        <v>60</v>
      </c>
      <c r="F61" s="34" t="s">
        <v>34</v>
      </c>
      <c r="G61" s="34" t="s">
        <v>223</v>
      </c>
      <c r="H61" s="36">
        <v>617650</v>
      </c>
      <c r="I61" s="37">
        <v>11764</v>
      </c>
      <c r="J61" s="40">
        <v>0</v>
      </c>
      <c r="K61" s="36">
        <f t="shared" si="3"/>
        <v>0</v>
      </c>
      <c r="L61" s="37">
        <v>11837</v>
      </c>
      <c r="M61" s="34">
        <v>0</v>
      </c>
      <c r="N61" s="36">
        <f t="shared" si="1"/>
        <v>0</v>
      </c>
      <c r="O61" s="36"/>
      <c r="P61" s="1">
        <v>0.25</v>
      </c>
      <c r="Q61" s="36">
        <f>+P61*H61</f>
        <v>154412.5</v>
      </c>
      <c r="R61" s="1"/>
      <c r="S61" s="36"/>
      <c r="T61" s="36"/>
      <c r="U61" s="34">
        <v>0</v>
      </c>
      <c r="V61" s="36">
        <f>+U61*2273</f>
        <v>0</v>
      </c>
      <c r="W61" s="34"/>
      <c r="X61" s="20"/>
      <c r="Y61" s="39">
        <f>+H61+K61+N61+O61+Q61+S61+T61+V61+W61</f>
        <v>772062.5</v>
      </c>
    </row>
    <row r="62" spans="1:25" ht="27.6" customHeight="1" x14ac:dyDescent="0.25">
      <c r="A62" s="58">
        <v>47</v>
      </c>
      <c r="B62" s="34" t="s">
        <v>16</v>
      </c>
      <c r="C62" s="34" t="s">
        <v>52</v>
      </c>
      <c r="D62" s="35" t="s">
        <v>53</v>
      </c>
      <c r="E62" s="34" t="s">
        <v>92</v>
      </c>
      <c r="F62" s="34" t="s">
        <v>44</v>
      </c>
      <c r="G62" s="34" t="s">
        <v>221</v>
      </c>
      <c r="H62" s="36">
        <v>699500</v>
      </c>
      <c r="I62" s="37">
        <v>13352</v>
      </c>
      <c r="J62" s="34">
        <v>7</v>
      </c>
      <c r="K62" s="36">
        <f t="shared" si="3"/>
        <v>93464</v>
      </c>
      <c r="L62" s="37">
        <v>13425</v>
      </c>
      <c r="M62" s="34">
        <v>2</v>
      </c>
      <c r="N62" s="36">
        <f t="shared" si="1"/>
        <v>26850</v>
      </c>
      <c r="O62" s="36"/>
      <c r="P62" s="1" t="s">
        <v>267</v>
      </c>
      <c r="Q62" s="36"/>
      <c r="R62" s="1">
        <v>0.65</v>
      </c>
      <c r="S62" s="36">
        <f>+R62*H62</f>
        <v>454675</v>
      </c>
      <c r="T62" s="36"/>
      <c r="U62" s="34">
        <v>44.5</v>
      </c>
      <c r="V62" s="36">
        <f>+U62*2273</f>
        <v>101148.5</v>
      </c>
      <c r="W62" s="34"/>
      <c r="X62" s="47"/>
      <c r="Y62" s="39">
        <f>+H62+K62+N62+O62+Q62+S62+T62+V62+W62</f>
        <v>1375637.5</v>
      </c>
    </row>
    <row r="63" spans="1:25" ht="27.6" x14ac:dyDescent="0.3">
      <c r="A63" s="58">
        <v>48</v>
      </c>
      <c r="B63" s="34" t="s">
        <v>16</v>
      </c>
      <c r="C63" s="34" t="s">
        <v>55</v>
      </c>
      <c r="D63" s="35" t="s">
        <v>23</v>
      </c>
      <c r="E63" s="34" t="s">
        <v>93</v>
      </c>
      <c r="F63" s="34" t="s">
        <v>251</v>
      </c>
      <c r="G63" s="34" t="s">
        <v>252</v>
      </c>
      <c r="H63" s="36">
        <v>330000</v>
      </c>
      <c r="I63" s="37">
        <v>6859</v>
      </c>
      <c r="J63" s="34">
        <v>27</v>
      </c>
      <c r="K63" s="36">
        <f t="shared" si="3"/>
        <v>185193</v>
      </c>
      <c r="L63" s="37">
        <v>8192</v>
      </c>
      <c r="M63" s="34">
        <v>4</v>
      </c>
      <c r="N63" s="36">
        <f t="shared" si="1"/>
        <v>32768</v>
      </c>
      <c r="O63" s="36"/>
      <c r="P63" s="1"/>
      <c r="Q63" s="36"/>
      <c r="R63" s="1"/>
      <c r="S63" s="36"/>
      <c r="T63" s="36">
        <v>500</v>
      </c>
      <c r="U63" s="34"/>
      <c r="V63" s="36"/>
      <c r="W63" s="34"/>
      <c r="X63" s="2"/>
      <c r="Y63" s="39">
        <f>+H63+K63+N63+O63+Q63+S63+T63+V63+W63</f>
        <v>548461</v>
      </c>
    </row>
    <row r="64" spans="1:25" ht="30" customHeight="1" x14ac:dyDescent="0.3">
      <c r="A64" s="58">
        <v>49</v>
      </c>
      <c r="B64" s="34" t="s">
        <v>16</v>
      </c>
      <c r="C64" s="34" t="s">
        <v>26</v>
      </c>
      <c r="D64" s="35" t="s">
        <v>23</v>
      </c>
      <c r="E64" s="34">
        <v>504483</v>
      </c>
      <c r="F64" s="34" t="s">
        <v>242</v>
      </c>
      <c r="G64" s="34" t="s">
        <v>243</v>
      </c>
      <c r="H64" s="36">
        <v>373750</v>
      </c>
      <c r="I64" s="37">
        <v>7033</v>
      </c>
      <c r="J64" s="48">
        <v>0</v>
      </c>
      <c r="K64" s="36">
        <f t="shared" si="3"/>
        <v>0</v>
      </c>
      <c r="L64" s="37">
        <v>9303</v>
      </c>
      <c r="M64" s="48">
        <v>0</v>
      </c>
      <c r="N64" s="49">
        <v>0</v>
      </c>
      <c r="O64" s="49"/>
      <c r="P64" s="3"/>
      <c r="Q64" s="49"/>
      <c r="R64" s="3"/>
      <c r="S64" s="49"/>
      <c r="T64" s="50">
        <v>0</v>
      </c>
      <c r="U64" s="48"/>
      <c r="V64" s="50"/>
      <c r="W64" s="48"/>
      <c r="X64" s="21">
        <f>-Y64/30</f>
        <v>-12458.333333333334</v>
      </c>
      <c r="Y64" s="39">
        <f>+H64+K64+N64+O64+Q64+S64+T64+V64+W64</f>
        <v>373750</v>
      </c>
    </row>
    <row r="65" spans="1:25" ht="27.6" customHeight="1" x14ac:dyDescent="0.25">
      <c r="A65" s="58">
        <v>50</v>
      </c>
      <c r="B65" s="34" t="s">
        <v>61</v>
      </c>
      <c r="C65" s="34" t="s">
        <v>94</v>
      </c>
      <c r="D65" s="35" t="s">
        <v>18</v>
      </c>
      <c r="E65" s="34" t="s">
        <v>95</v>
      </c>
      <c r="F65" s="34" t="s">
        <v>253</v>
      </c>
      <c r="G65" s="34" t="s">
        <v>254</v>
      </c>
      <c r="H65" s="36">
        <v>617650</v>
      </c>
      <c r="I65" s="37">
        <v>11764</v>
      </c>
      <c r="J65" s="34">
        <v>18</v>
      </c>
      <c r="K65" s="36">
        <f t="shared" si="3"/>
        <v>211752</v>
      </c>
      <c r="L65" s="37">
        <v>11837</v>
      </c>
      <c r="M65" s="34">
        <v>3</v>
      </c>
      <c r="N65" s="36">
        <f t="shared" ref="N65:N96" si="4">+L65*M65</f>
        <v>35511</v>
      </c>
      <c r="O65" s="36"/>
      <c r="P65" s="1"/>
      <c r="Q65" s="36"/>
      <c r="R65" s="1">
        <v>0.65</v>
      </c>
      <c r="S65" s="36">
        <f>+R65*H65</f>
        <v>401472.5</v>
      </c>
      <c r="T65" s="36"/>
      <c r="U65" s="34"/>
      <c r="V65" s="36"/>
      <c r="W65" s="34"/>
      <c r="X65" s="47"/>
      <c r="Y65" s="39">
        <f>+H65+K65+N65+O65+Q65+S65+T65+V65+W65</f>
        <v>1266385.5</v>
      </c>
    </row>
    <row r="66" spans="1:25" ht="27.6" x14ac:dyDescent="0.3">
      <c r="A66" s="58">
        <v>51</v>
      </c>
      <c r="B66" s="34" t="s">
        <v>31</v>
      </c>
      <c r="C66" s="34" t="s">
        <v>26</v>
      </c>
      <c r="D66" s="35" t="s">
        <v>23</v>
      </c>
      <c r="E66" s="34" t="s">
        <v>203</v>
      </c>
      <c r="F66" s="34" t="s">
        <v>242</v>
      </c>
      <c r="G66" s="34" t="s">
        <v>255</v>
      </c>
      <c r="H66" s="36">
        <v>373750</v>
      </c>
      <c r="I66" s="37">
        <v>7033</v>
      </c>
      <c r="J66" s="34">
        <v>24</v>
      </c>
      <c r="K66" s="36">
        <f t="shared" si="3"/>
        <v>168792</v>
      </c>
      <c r="L66" s="37">
        <v>9303</v>
      </c>
      <c r="M66" s="34">
        <v>1</v>
      </c>
      <c r="N66" s="36">
        <f t="shared" si="4"/>
        <v>9303</v>
      </c>
      <c r="O66" s="36">
        <v>54937.5</v>
      </c>
      <c r="P66" s="1"/>
      <c r="Q66" s="36"/>
      <c r="R66" s="1"/>
      <c r="S66" s="36"/>
      <c r="T66" s="36"/>
      <c r="U66" s="34"/>
      <c r="V66" s="36"/>
      <c r="W66" s="34"/>
      <c r="X66" s="2"/>
      <c r="Y66" s="39">
        <f>+H66+K66+N66+O66+Q66+S66+T66+V66+W66</f>
        <v>606782.5</v>
      </c>
    </row>
    <row r="67" spans="1:25" ht="27.6" customHeight="1" x14ac:dyDescent="0.3">
      <c r="A67" s="58">
        <v>52</v>
      </c>
      <c r="B67" s="34" t="s">
        <v>16</v>
      </c>
      <c r="C67" s="34" t="s">
        <v>35</v>
      </c>
      <c r="D67" s="35" t="s">
        <v>18</v>
      </c>
      <c r="E67" s="34" t="s">
        <v>98</v>
      </c>
      <c r="F67" s="34" t="s">
        <v>25</v>
      </c>
      <c r="G67" s="34" t="s">
        <v>230</v>
      </c>
      <c r="H67" s="36">
        <v>759950</v>
      </c>
      <c r="I67" s="37">
        <v>14525</v>
      </c>
      <c r="J67" s="34">
        <v>19</v>
      </c>
      <c r="K67" s="36">
        <f t="shared" si="3"/>
        <v>275975</v>
      </c>
      <c r="L67" s="37">
        <v>14598</v>
      </c>
      <c r="M67" s="34">
        <v>2</v>
      </c>
      <c r="N67" s="36">
        <f t="shared" si="4"/>
        <v>29196</v>
      </c>
      <c r="O67" s="36">
        <f>+'[1]FUNCIONARIOS ACTIVOS'!$M$14</f>
        <v>112867.5</v>
      </c>
      <c r="P67" s="1">
        <v>0.55000000000000004</v>
      </c>
      <c r="Q67" s="36">
        <f>+P67*H67</f>
        <v>417972.50000000006</v>
      </c>
      <c r="R67" s="1"/>
      <c r="S67" s="36"/>
      <c r="T67" s="36"/>
      <c r="U67" s="34">
        <v>42</v>
      </c>
      <c r="V67" s="36">
        <f>+U67*2273</f>
        <v>95466</v>
      </c>
      <c r="W67" s="34"/>
      <c r="X67" s="20"/>
      <c r="Y67" s="39">
        <f>+H67+K67+N67+O67+Q67+S67+T67+V67+W67</f>
        <v>1691427</v>
      </c>
    </row>
    <row r="68" spans="1:25" ht="30" customHeight="1" x14ac:dyDescent="0.25">
      <c r="A68" s="58">
        <v>53</v>
      </c>
      <c r="B68" s="34" t="s">
        <v>16</v>
      </c>
      <c r="C68" s="34" t="s">
        <v>96</v>
      </c>
      <c r="D68" s="35" t="s">
        <v>23</v>
      </c>
      <c r="E68" s="34">
        <v>504540</v>
      </c>
      <c r="F68" s="34" t="s">
        <v>30</v>
      </c>
      <c r="G68" s="34" t="s">
        <v>223</v>
      </c>
      <c r="H68" s="36">
        <v>526050</v>
      </c>
      <c r="I68" s="37">
        <v>9987</v>
      </c>
      <c r="J68" s="34">
        <v>9</v>
      </c>
      <c r="K68" s="36">
        <f t="shared" si="3"/>
        <v>89883</v>
      </c>
      <c r="L68" s="37">
        <v>10060</v>
      </c>
      <c r="M68" s="34">
        <v>2</v>
      </c>
      <c r="N68" s="36">
        <f t="shared" si="4"/>
        <v>20120</v>
      </c>
      <c r="O68" s="36"/>
      <c r="P68" s="1">
        <v>0.1</v>
      </c>
      <c r="Q68" s="36">
        <f>+P68*H68</f>
        <v>52605</v>
      </c>
      <c r="R68" s="1"/>
      <c r="S68" s="36"/>
      <c r="T68" s="36"/>
      <c r="U68" s="34"/>
      <c r="V68" s="36"/>
      <c r="W68" s="34"/>
      <c r="X68" s="47"/>
      <c r="Y68" s="39">
        <f>+H68+K68+N68+O68+Q68+S68+T68+V68+W68</f>
        <v>688658</v>
      </c>
    </row>
    <row r="69" spans="1:25" ht="30" x14ac:dyDescent="0.3">
      <c r="A69" s="58">
        <v>54</v>
      </c>
      <c r="B69" s="34" t="s">
        <v>16</v>
      </c>
      <c r="C69" s="34" t="s">
        <v>17</v>
      </c>
      <c r="D69" s="35" t="s">
        <v>18</v>
      </c>
      <c r="E69" s="34" t="s">
        <v>99</v>
      </c>
      <c r="F69" s="34" t="s">
        <v>86</v>
      </c>
      <c r="G69" s="34" t="s">
        <v>21</v>
      </c>
      <c r="H69" s="36">
        <v>307450</v>
      </c>
      <c r="I69" s="37">
        <v>6859</v>
      </c>
      <c r="J69" s="34">
        <v>4</v>
      </c>
      <c r="K69" s="36">
        <f t="shared" si="3"/>
        <v>27436</v>
      </c>
      <c r="L69" s="37">
        <v>7619</v>
      </c>
      <c r="M69" s="34">
        <v>2</v>
      </c>
      <c r="N69" s="36">
        <f t="shared" si="4"/>
        <v>15238</v>
      </c>
      <c r="O69" s="36">
        <f>+'[1]FUNCIONARIOS ACTIVOS'!$M$15</f>
        <v>44992.5</v>
      </c>
      <c r="P69" s="1"/>
      <c r="Q69" s="36"/>
      <c r="R69" s="1"/>
      <c r="S69" s="36"/>
      <c r="T69" s="36"/>
      <c r="U69" s="34"/>
      <c r="V69" s="36"/>
      <c r="W69" s="34"/>
      <c r="X69" s="2"/>
      <c r="Y69" s="39">
        <f>+H69+K69+N69+O69+Q69+S69+T69+V69+W69</f>
        <v>395116.5</v>
      </c>
    </row>
    <row r="70" spans="1:25" ht="27.6" x14ac:dyDescent="0.3">
      <c r="A70" s="58">
        <v>55</v>
      </c>
      <c r="B70" s="34" t="s">
        <v>16</v>
      </c>
      <c r="C70" s="34" t="s">
        <v>28</v>
      </c>
      <c r="D70" s="35" t="s">
        <v>23</v>
      </c>
      <c r="E70" s="34" t="s">
        <v>100</v>
      </c>
      <c r="F70" s="34" t="s">
        <v>101</v>
      </c>
      <c r="G70" s="34" t="s">
        <v>224</v>
      </c>
      <c r="H70" s="36">
        <v>968950</v>
      </c>
      <c r="I70" s="37">
        <v>18579</v>
      </c>
      <c r="J70" s="34">
        <v>23</v>
      </c>
      <c r="K70" s="36">
        <f t="shared" si="3"/>
        <v>427317</v>
      </c>
      <c r="L70" s="37">
        <v>18652</v>
      </c>
      <c r="M70" s="34">
        <v>2</v>
      </c>
      <c r="N70" s="36">
        <f t="shared" si="4"/>
        <v>37304</v>
      </c>
      <c r="O70" s="36">
        <f>+'[1]FUNCIONARIOS ACTIVOS'!$M$16</f>
        <v>144217.5</v>
      </c>
      <c r="P70" s="1">
        <v>0.55000000000000004</v>
      </c>
      <c r="Q70" s="36">
        <f>+P70*H70</f>
        <v>532922.5</v>
      </c>
      <c r="R70" s="1"/>
      <c r="S70" s="36"/>
      <c r="T70" s="36">
        <v>500</v>
      </c>
      <c r="U70" s="34">
        <v>74.5</v>
      </c>
      <c r="V70" s="36">
        <f>+U70*2273</f>
        <v>169338.5</v>
      </c>
      <c r="W70" s="34"/>
      <c r="X70" s="2"/>
      <c r="Y70" s="39">
        <f>+H70+K70+N70+O70+Q70+S70+T70+V70+W70</f>
        <v>2280549.5</v>
      </c>
    </row>
    <row r="71" spans="1:25" ht="30" x14ac:dyDescent="0.3">
      <c r="A71" s="58">
        <v>56</v>
      </c>
      <c r="B71" s="34" t="s">
        <v>16</v>
      </c>
      <c r="C71" s="34" t="s">
        <v>102</v>
      </c>
      <c r="D71" s="35" t="s">
        <v>18</v>
      </c>
      <c r="E71" s="34" t="s">
        <v>103</v>
      </c>
      <c r="F71" s="34" t="s">
        <v>25</v>
      </c>
      <c r="G71" s="34" t="s">
        <v>76</v>
      </c>
      <c r="H71" s="36">
        <v>759950</v>
      </c>
      <c r="I71" s="37">
        <v>14525</v>
      </c>
      <c r="J71" s="34">
        <v>10</v>
      </c>
      <c r="K71" s="36">
        <f t="shared" si="3"/>
        <v>145250</v>
      </c>
      <c r="L71" s="37">
        <v>14598</v>
      </c>
      <c r="M71" s="34">
        <v>2</v>
      </c>
      <c r="N71" s="36">
        <f t="shared" si="4"/>
        <v>29196</v>
      </c>
      <c r="O71" s="36"/>
      <c r="P71" s="1"/>
      <c r="Q71" s="36"/>
      <c r="R71" s="1">
        <v>0.65</v>
      </c>
      <c r="S71" s="36">
        <f>+R71*H71</f>
        <v>493967.5</v>
      </c>
      <c r="T71" s="36"/>
      <c r="U71" s="34">
        <v>10</v>
      </c>
      <c r="V71" s="36">
        <f>+U71*2273</f>
        <v>22730</v>
      </c>
      <c r="W71" s="34"/>
      <c r="X71" s="2"/>
      <c r="Y71" s="39">
        <f>+H71+K71+N71+O71+Q71+S71+T71+V71+W71</f>
        <v>1451093.5</v>
      </c>
    </row>
    <row r="72" spans="1:25" ht="27.6" x14ac:dyDescent="0.3">
      <c r="A72" s="58">
        <v>57</v>
      </c>
      <c r="B72" s="34" t="s">
        <v>16</v>
      </c>
      <c r="C72" s="34" t="s">
        <v>26</v>
      </c>
      <c r="D72" s="35" t="s">
        <v>23</v>
      </c>
      <c r="E72" s="34" t="s">
        <v>104</v>
      </c>
      <c r="F72" s="34" t="s">
        <v>25</v>
      </c>
      <c r="G72" s="34" t="s">
        <v>223</v>
      </c>
      <c r="H72" s="36">
        <v>759950</v>
      </c>
      <c r="I72" s="37">
        <v>14525</v>
      </c>
      <c r="J72" s="34">
        <v>17</v>
      </c>
      <c r="K72" s="36">
        <f t="shared" si="3"/>
        <v>246925</v>
      </c>
      <c r="L72" s="37">
        <v>14598</v>
      </c>
      <c r="M72" s="34">
        <v>2</v>
      </c>
      <c r="N72" s="36">
        <f t="shared" si="4"/>
        <v>29196</v>
      </c>
      <c r="O72" s="46">
        <v>188112.5</v>
      </c>
      <c r="P72" s="1">
        <v>0.25</v>
      </c>
      <c r="Q72" s="36">
        <f>+P72*H72</f>
        <v>189987.5</v>
      </c>
      <c r="R72" s="1"/>
      <c r="S72" s="36"/>
      <c r="T72" s="36"/>
      <c r="U72" s="34">
        <v>31</v>
      </c>
      <c r="V72" s="36">
        <f>+U72*2273</f>
        <v>70463</v>
      </c>
      <c r="W72" s="34"/>
      <c r="X72" s="2"/>
      <c r="Y72" s="39">
        <f>+H72+K72+N72+O72+Q72+S72+T72+V72+W72</f>
        <v>1484634</v>
      </c>
    </row>
    <row r="73" spans="1:25" ht="30" x14ac:dyDescent="0.3">
      <c r="A73" s="58">
        <v>58</v>
      </c>
      <c r="B73" s="34" t="s">
        <v>16</v>
      </c>
      <c r="C73" s="34" t="s">
        <v>43</v>
      </c>
      <c r="D73" s="35" t="s">
        <v>18</v>
      </c>
      <c r="E73" s="34" t="s">
        <v>105</v>
      </c>
      <c r="F73" s="34" t="s">
        <v>59</v>
      </c>
      <c r="G73" s="34" t="s">
        <v>51</v>
      </c>
      <c r="H73" s="36">
        <v>835450</v>
      </c>
      <c r="I73" s="37">
        <v>15989</v>
      </c>
      <c r="J73" s="34">
        <v>5</v>
      </c>
      <c r="K73" s="36">
        <f t="shared" si="3"/>
        <v>79945</v>
      </c>
      <c r="L73" s="37">
        <v>16062</v>
      </c>
      <c r="M73" s="34">
        <v>2</v>
      </c>
      <c r="N73" s="36">
        <f t="shared" si="4"/>
        <v>32124</v>
      </c>
      <c r="O73" s="36"/>
      <c r="P73" s="1">
        <v>0.55000000000000004</v>
      </c>
      <c r="Q73" s="36">
        <f>+P73*H73</f>
        <v>459497.50000000006</v>
      </c>
      <c r="R73" s="1"/>
      <c r="S73" s="36"/>
      <c r="T73" s="36"/>
      <c r="U73" s="34">
        <v>30</v>
      </c>
      <c r="V73" s="36">
        <f>+U73*2273</f>
        <v>68190</v>
      </c>
      <c r="W73" s="34"/>
      <c r="X73" s="2"/>
      <c r="Y73" s="39">
        <f>+H73+K73+N73+O73+Q73+S73+T73+V73+W73</f>
        <v>1475206.5</v>
      </c>
    </row>
    <row r="74" spans="1:25" ht="30" x14ac:dyDescent="0.3">
      <c r="A74" s="58">
        <v>59</v>
      </c>
      <c r="B74" s="34" t="s">
        <v>16</v>
      </c>
      <c r="C74" s="34" t="s">
        <v>106</v>
      </c>
      <c r="D74" s="35" t="s">
        <v>18</v>
      </c>
      <c r="E74" s="34" t="s">
        <v>107</v>
      </c>
      <c r="F74" s="34" t="s">
        <v>34</v>
      </c>
      <c r="G74" s="34" t="s">
        <v>223</v>
      </c>
      <c r="H74" s="36">
        <v>617650</v>
      </c>
      <c r="I74" s="37">
        <v>11764</v>
      </c>
      <c r="J74" s="34">
        <v>0</v>
      </c>
      <c r="K74" s="36">
        <f t="shared" si="3"/>
        <v>0</v>
      </c>
      <c r="L74" s="37">
        <v>11837</v>
      </c>
      <c r="M74" s="34">
        <v>1</v>
      </c>
      <c r="N74" s="36">
        <f t="shared" si="4"/>
        <v>11837</v>
      </c>
      <c r="O74" s="49"/>
      <c r="P74" s="1">
        <v>0.25</v>
      </c>
      <c r="Q74" s="36">
        <f>+P74*H74</f>
        <v>154412.5</v>
      </c>
      <c r="R74" s="1"/>
      <c r="S74" s="36"/>
      <c r="T74" s="36"/>
      <c r="U74" s="34">
        <v>3</v>
      </c>
      <c r="V74" s="36">
        <f>+U74*2273</f>
        <v>6819</v>
      </c>
      <c r="W74" s="34"/>
      <c r="X74" s="2"/>
      <c r="Y74" s="39">
        <f>+H74+K74+N74+O74+Q74+S74+T74+V74+W74</f>
        <v>790718.5</v>
      </c>
    </row>
    <row r="75" spans="1:25" ht="30" customHeight="1" x14ac:dyDescent="0.3">
      <c r="A75" s="58">
        <v>60</v>
      </c>
      <c r="B75" s="34" t="s">
        <v>16</v>
      </c>
      <c r="C75" s="34" t="s">
        <v>38</v>
      </c>
      <c r="D75" s="35" t="s">
        <v>18</v>
      </c>
      <c r="E75" s="34" t="s">
        <v>108</v>
      </c>
      <c r="F75" s="34" t="s">
        <v>109</v>
      </c>
      <c r="G75" s="34" t="s">
        <v>48</v>
      </c>
      <c r="H75" s="36">
        <v>304300</v>
      </c>
      <c r="I75" s="37">
        <v>6859</v>
      </c>
      <c r="J75" s="34">
        <v>15</v>
      </c>
      <c r="K75" s="36">
        <f t="shared" si="3"/>
        <v>102885</v>
      </c>
      <c r="L75" s="37">
        <v>7539</v>
      </c>
      <c r="M75" s="34">
        <v>2</v>
      </c>
      <c r="N75" s="36">
        <f t="shared" si="4"/>
        <v>15078</v>
      </c>
      <c r="O75" s="36">
        <f>+'[1]FUNCIONARIOS ACTIVOS'!$M$18</f>
        <v>44520</v>
      </c>
      <c r="P75" s="1"/>
      <c r="Q75" s="36"/>
      <c r="R75" s="1"/>
      <c r="S75" s="36"/>
      <c r="T75" s="36"/>
      <c r="U75" s="34"/>
      <c r="V75" s="36"/>
      <c r="W75" s="34"/>
      <c r="X75" s="20"/>
      <c r="Y75" s="39">
        <f>+H75+K75+N75+O75+Q75+S75+T75+V75+W75</f>
        <v>466783</v>
      </c>
    </row>
    <row r="76" spans="1:25" ht="30" customHeight="1" x14ac:dyDescent="0.25">
      <c r="A76" s="58">
        <v>61</v>
      </c>
      <c r="B76" s="34" t="s">
        <v>16</v>
      </c>
      <c r="C76" s="34" t="s">
        <v>32</v>
      </c>
      <c r="D76" s="35" t="s">
        <v>18</v>
      </c>
      <c r="E76" s="34" t="s">
        <v>153</v>
      </c>
      <c r="F76" s="34" t="s">
        <v>25</v>
      </c>
      <c r="G76" s="34" t="s">
        <v>223</v>
      </c>
      <c r="H76" s="36">
        <v>759950</v>
      </c>
      <c r="I76" s="37">
        <v>14525</v>
      </c>
      <c r="J76" s="34">
        <v>33</v>
      </c>
      <c r="K76" s="36">
        <f t="shared" si="3"/>
        <v>479325</v>
      </c>
      <c r="L76" s="37">
        <v>14598</v>
      </c>
      <c r="M76" s="34">
        <v>2</v>
      </c>
      <c r="N76" s="36">
        <f t="shared" si="4"/>
        <v>29196</v>
      </c>
      <c r="O76" s="36"/>
      <c r="P76" s="1">
        <v>0.55000000000000004</v>
      </c>
      <c r="Q76" s="36">
        <f>+P76*H76</f>
        <v>417972.50000000006</v>
      </c>
      <c r="R76" s="1"/>
      <c r="S76" s="36"/>
      <c r="T76" s="36"/>
      <c r="U76" s="34">
        <v>46.5</v>
      </c>
      <c r="V76" s="36">
        <f>+U76*2273</f>
        <v>105694.5</v>
      </c>
      <c r="W76" s="34"/>
      <c r="X76" s="47"/>
      <c r="Y76" s="39">
        <f>+H76+K76+N76+O76+Q76+S76+T76+V76+W76</f>
        <v>1792138</v>
      </c>
    </row>
    <row r="77" spans="1:25" ht="27.6" x14ac:dyDescent="0.3">
      <c r="A77" s="58">
        <v>62</v>
      </c>
      <c r="B77" s="34" t="s">
        <v>61</v>
      </c>
      <c r="C77" s="34" t="s">
        <v>26</v>
      </c>
      <c r="D77" s="35" t="s">
        <v>23</v>
      </c>
      <c r="E77" s="34" t="s">
        <v>110</v>
      </c>
      <c r="F77" s="34" t="s">
        <v>101</v>
      </c>
      <c r="G77" s="34" t="s">
        <v>223</v>
      </c>
      <c r="H77" s="36">
        <v>968950</v>
      </c>
      <c r="I77" s="37">
        <v>18579</v>
      </c>
      <c r="J77" s="34">
        <v>26</v>
      </c>
      <c r="K77" s="36">
        <f t="shared" si="3"/>
        <v>483054</v>
      </c>
      <c r="L77" s="37">
        <v>18652</v>
      </c>
      <c r="M77" s="34">
        <v>2</v>
      </c>
      <c r="N77" s="36">
        <f t="shared" si="4"/>
        <v>37304</v>
      </c>
      <c r="O77" s="36">
        <v>240362.5</v>
      </c>
      <c r="P77" s="1">
        <v>0.25</v>
      </c>
      <c r="Q77" s="36">
        <f>+P77*H77</f>
        <v>242237.5</v>
      </c>
      <c r="R77" s="1"/>
      <c r="S77" s="36"/>
      <c r="T77" s="36">
        <v>500</v>
      </c>
      <c r="U77" s="34">
        <v>19.5</v>
      </c>
      <c r="V77" s="36">
        <f>+U77*2273</f>
        <v>44323.5</v>
      </c>
      <c r="W77" s="34">
        <f>-O77/30*8</f>
        <v>-64096.666666666664</v>
      </c>
      <c r="X77" s="2">
        <f>+O77/30*15</f>
        <v>120181.25</v>
      </c>
      <c r="Y77" s="39">
        <f>+H77+K77+N77+O77+Q77+S77+T77+V77+W77</f>
        <v>1952634.8333333333</v>
      </c>
    </row>
    <row r="78" spans="1:25" ht="30" x14ac:dyDescent="0.3">
      <c r="A78" s="58">
        <v>63</v>
      </c>
      <c r="B78" s="34" t="s">
        <v>16</v>
      </c>
      <c r="C78" s="34" t="s">
        <v>43</v>
      </c>
      <c r="D78" s="35" t="s">
        <v>18</v>
      </c>
      <c r="E78" s="34" t="s">
        <v>112</v>
      </c>
      <c r="F78" s="34" t="s">
        <v>34</v>
      </c>
      <c r="G78" s="34" t="s">
        <v>51</v>
      </c>
      <c r="H78" s="36">
        <v>617650</v>
      </c>
      <c r="I78" s="37">
        <v>11764</v>
      </c>
      <c r="J78" s="40">
        <v>0</v>
      </c>
      <c r="K78" s="36">
        <f t="shared" si="3"/>
        <v>0</v>
      </c>
      <c r="L78" s="37">
        <v>11837</v>
      </c>
      <c r="M78" s="34">
        <v>1</v>
      </c>
      <c r="N78" s="36">
        <f t="shared" si="4"/>
        <v>11837</v>
      </c>
      <c r="O78" s="36"/>
      <c r="P78" s="1">
        <v>0.25</v>
      </c>
      <c r="Q78" s="36">
        <f>+P78*H78</f>
        <v>154412.5</v>
      </c>
      <c r="R78" s="1"/>
      <c r="S78" s="36"/>
      <c r="T78" s="36"/>
      <c r="U78" s="34"/>
      <c r="V78" s="36"/>
      <c r="W78" s="34"/>
      <c r="X78" s="2"/>
      <c r="Y78" s="39">
        <f>+H78+K78+N78+O78+Q78+S78+T78+V78+W78</f>
        <v>783899.5</v>
      </c>
    </row>
    <row r="79" spans="1:25" ht="30" x14ac:dyDescent="0.3">
      <c r="A79" s="58">
        <v>64</v>
      </c>
      <c r="B79" s="34" t="s">
        <v>31</v>
      </c>
      <c r="C79" s="34" t="s">
        <v>106</v>
      </c>
      <c r="D79" s="35" t="s">
        <v>18</v>
      </c>
      <c r="E79" s="34" t="s">
        <v>113</v>
      </c>
      <c r="F79" s="34" t="s">
        <v>44</v>
      </c>
      <c r="G79" s="34" t="s">
        <v>223</v>
      </c>
      <c r="H79" s="36">
        <v>699500</v>
      </c>
      <c r="I79" s="37">
        <v>13352</v>
      </c>
      <c r="J79" s="40">
        <v>8</v>
      </c>
      <c r="K79" s="36">
        <f t="shared" si="3"/>
        <v>106816</v>
      </c>
      <c r="L79" s="37">
        <v>13425</v>
      </c>
      <c r="M79" s="34">
        <v>2</v>
      </c>
      <c r="N79" s="36">
        <f t="shared" si="4"/>
        <v>26850</v>
      </c>
      <c r="O79" s="36"/>
      <c r="P79" s="1">
        <v>0.25</v>
      </c>
      <c r="Q79" s="36">
        <f>+P79*H79</f>
        <v>174875</v>
      </c>
      <c r="R79" s="1"/>
      <c r="S79" s="36"/>
      <c r="T79" s="36"/>
      <c r="U79" s="34">
        <v>15</v>
      </c>
      <c r="V79" s="36">
        <f>+U79*2273</f>
        <v>34095</v>
      </c>
      <c r="W79" s="34"/>
      <c r="X79" s="2"/>
      <c r="Y79" s="39">
        <f>+H79+K79+N79+O79+Q79+S79+T79+V79+W79</f>
        <v>1042136</v>
      </c>
    </row>
    <row r="80" spans="1:25" ht="27.6" x14ac:dyDescent="0.3">
      <c r="A80" s="58">
        <v>65</v>
      </c>
      <c r="B80" s="34" t="s">
        <v>16</v>
      </c>
      <c r="C80" s="34" t="s">
        <v>52</v>
      </c>
      <c r="D80" s="35" t="s">
        <v>53</v>
      </c>
      <c r="E80" s="34" t="s">
        <v>114</v>
      </c>
      <c r="F80" s="34" t="s">
        <v>25</v>
      </c>
      <c r="G80" s="34" t="s">
        <v>225</v>
      </c>
      <c r="H80" s="36">
        <v>759950</v>
      </c>
      <c r="I80" s="37">
        <v>14525</v>
      </c>
      <c r="J80" s="34">
        <v>27</v>
      </c>
      <c r="K80" s="36">
        <f t="shared" ref="K80:K111" si="5">+I80*J80</f>
        <v>392175</v>
      </c>
      <c r="L80" s="37">
        <v>14598</v>
      </c>
      <c r="M80" s="34">
        <v>2</v>
      </c>
      <c r="N80" s="36">
        <f t="shared" si="4"/>
        <v>29196</v>
      </c>
      <c r="O80" s="36"/>
      <c r="P80" s="1"/>
      <c r="Q80" s="36"/>
      <c r="R80" s="1">
        <v>0.65</v>
      </c>
      <c r="S80" s="36">
        <f>+R80*H80</f>
        <v>493967.5</v>
      </c>
      <c r="T80" s="36"/>
      <c r="U80" s="34">
        <v>72</v>
      </c>
      <c r="V80" s="36">
        <f>+U80*2273</f>
        <v>163656</v>
      </c>
      <c r="W80" s="34"/>
      <c r="X80" s="2"/>
      <c r="Y80" s="39">
        <f>+H80+K80+N80+O80+Q80+S80+T80+V80+W80</f>
        <v>1838944.5</v>
      </c>
    </row>
    <row r="81" spans="1:26" ht="30" x14ac:dyDescent="0.3">
      <c r="A81" s="58">
        <v>66</v>
      </c>
      <c r="B81" s="34" t="s">
        <v>16</v>
      </c>
      <c r="C81" s="34" t="s">
        <v>35</v>
      </c>
      <c r="D81" s="35" t="s">
        <v>18</v>
      </c>
      <c r="E81" s="34" t="s">
        <v>115</v>
      </c>
      <c r="F81" s="34" t="s">
        <v>25</v>
      </c>
      <c r="G81" s="34" t="s">
        <v>230</v>
      </c>
      <c r="H81" s="36">
        <v>759950</v>
      </c>
      <c r="I81" s="37">
        <v>14525</v>
      </c>
      <c r="J81" s="34">
        <v>23</v>
      </c>
      <c r="K81" s="36">
        <f t="shared" si="5"/>
        <v>334075</v>
      </c>
      <c r="L81" s="37">
        <v>14598</v>
      </c>
      <c r="M81" s="34">
        <v>2</v>
      </c>
      <c r="N81" s="36">
        <f t="shared" si="4"/>
        <v>29196</v>
      </c>
      <c r="O81" s="36">
        <f>+'[1]FUNCIONARIOS ACTIVOS'!$M$21</f>
        <v>112867.5</v>
      </c>
      <c r="P81" s="1">
        <v>0.55000000000000004</v>
      </c>
      <c r="Q81" s="36">
        <f>+P81*H81</f>
        <v>417972.50000000006</v>
      </c>
      <c r="R81" s="1"/>
      <c r="S81" s="36"/>
      <c r="T81" s="36"/>
      <c r="U81" s="34">
        <v>62.5</v>
      </c>
      <c r="V81" s="36">
        <f>+U81*2273</f>
        <v>142062.5</v>
      </c>
      <c r="W81" s="34"/>
      <c r="X81" s="2"/>
      <c r="Y81" s="39">
        <f>+H81+K81+N81+O81+Q81+S81+T81+V81+W81</f>
        <v>1796123.5</v>
      </c>
    </row>
    <row r="82" spans="1:26" ht="30" x14ac:dyDescent="0.3">
      <c r="A82" s="58">
        <v>67</v>
      </c>
      <c r="B82" s="34" t="s">
        <v>16</v>
      </c>
      <c r="C82" s="34" t="s">
        <v>45</v>
      </c>
      <c r="D82" s="35" t="s">
        <v>18</v>
      </c>
      <c r="E82" s="34" t="s">
        <v>116</v>
      </c>
      <c r="F82" s="34" t="s">
        <v>117</v>
      </c>
      <c r="G82" s="34" t="s">
        <v>21</v>
      </c>
      <c r="H82" s="36">
        <v>355600</v>
      </c>
      <c r="I82" s="37">
        <v>6859</v>
      </c>
      <c r="J82" s="34">
        <v>27</v>
      </c>
      <c r="K82" s="36">
        <f t="shared" si="5"/>
        <v>185193</v>
      </c>
      <c r="L82" s="37">
        <v>8842</v>
      </c>
      <c r="M82" s="34">
        <v>2</v>
      </c>
      <c r="N82" s="36">
        <f t="shared" si="4"/>
        <v>17684</v>
      </c>
      <c r="O82" s="36"/>
      <c r="P82" s="1"/>
      <c r="Q82" s="36"/>
      <c r="R82" s="1"/>
      <c r="S82" s="36"/>
      <c r="T82" s="36">
        <v>500</v>
      </c>
      <c r="U82" s="34"/>
      <c r="V82" s="36"/>
      <c r="W82" s="34"/>
      <c r="X82" s="2"/>
      <c r="Y82" s="39">
        <f>+H82+K82+N82+O82+Q82+S82+T82+V82+W82</f>
        <v>558977</v>
      </c>
    </row>
    <row r="83" spans="1:26" ht="27.6" x14ac:dyDescent="0.3">
      <c r="A83" s="58">
        <v>68</v>
      </c>
      <c r="B83" s="34" t="s">
        <v>31</v>
      </c>
      <c r="C83" s="34" t="s">
        <v>55</v>
      </c>
      <c r="D83" s="35" t="s">
        <v>23</v>
      </c>
      <c r="E83" s="34" t="s">
        <v>136</v>
      </c>
      <c r="F83" s="34" t="s">
        <v>44</v>
      </c>
      <c r="G83" s="34" t="s">
        <v>256</v>
      </c>
      <c r="H83" s="36">
        <v>699500</v>
      </c>
      <c r="I83" s="37">
        <v>13352</v>
      </c>
      <c r="J83" s="34">
        <v>0</v>
      </c>
      <c r="K83" s="36">
        <f t="shared" si="5"/>
        <v>0</v>
      </c>
      <c r="L83" s="37">
        <v>13425</v>
      </c>
      <c r="M83" s="34">
        <v>1</v>
      </c>
      <c r="N83" s="36">
        <f t="shared" si="4"/>
        <v>13425</v>
      </c>
      <c r="O83" s="36"/>
      <c r="P83" s="1">
        <v>0.25</v>
      </c>
      <c r="Q83" s="36">
        <f>+P83*H83</f>
        <v>174875</v>
      </c>
      <c r="R83" s="1"/>
      <c r="S83" s="36"/>
      <c r="T83" s="36"/>
      <c r="U83" s="34">
        <v>1</v>
      </c>
      <c r="V83" s="36">
        <f>+U83*2273</f>
        <v>2273</v>
      </c>
      <c r="W83" s="34"/>
      <c r="X83" s="2"/>
      <c r="Y83" s="39">
        <f>+H83+K83+N83+O83+Q83+S83+T83+V83+W83</f>
        <v>890073</v>
      </c>
    </row>
    <row r="84" spans="1:26" ht="27.6" x14ac:dyDescent="0.3">
      <c r="A84" s="58">
        <v>69</v>
      </c>
      <c r="B84" s="34" t="s">
        <v>31</v>
      </c>
      <c r="C84" s="34" t="s">
        <v>26</v>
      </c>
      <c r="D84" s="35" t="s">
        <v>23</v>
      </c>
      <c r="E84" s="34">
        <v>504499</v>
      </c>
      <c r="F84" s="34" t="s">
        <v>250</v>
      </c>
      <c r="G84" s="34" t="s">
        <v>243</v>
      </c>
      <c r="H84" s="36">
        <v>343050</v>
      </c>
      <c r="I84" s="37">
        <v>6859</v>
      </c>
      <c r="J84" s="41"/>
      <c r="K84" s="36">
        <f t="shared" si="5"/>
        <v>0</v>
      </c>
      <c r="L84" s="37">
        <v>8523</v>
      </c>
      <c r="M84" s="41"/>
      <c r="N84" s="36">
        <f t="shared" si="4"/>
        <v>0</v>
      </c>
      <c r="O84" s="36"/>
      <c r="P84" s="6"/>
      <c r="Q84" s="36">
        <f>+H84*P84</f>
        <v>0</v>
      </c>
      <c r="R84" s="6"/>
      <c r="S84" s="43"/>
      <c r="T84" s="44"/>
      <c r="U84" s="41"/>
      <c r="V84" s="44"/>
      <c r="W84" s="41"/>
      <c r="X84" s="8"/>
      <c r="Y84" s="39">
        <f>+H84+K84+N84+O84+Q84+S84+T84+V84+W84</f>
        <v>343050</v>
      </c>
    </row>
    <row r="85" spans="1:26" ht="30" x14ac:dyDescent="0.3">
      <c r="A85" s="58">
        <v>70</v>
      </c>
      <c r="B85" s="34" t="s">
        <v>16</v>
      </c>
      <c r="C85" s="34" t="s">
        <v>79</v>
      </c>
      <c r="D85" s="35" t="s">
        <v>18</v>
      </c>
      <c r="E85" s="34" t="s">
        <v>118</v>
      </c>
      <c r="F85" s="34" t="s">
        <v>33</v>
      </c>
      <c r="G85" s="34" t="s">
        <v>21</v>
      </c>
      <c r="H85" s="36">
        <v>343050</v>
      </c>
      <c r="I85" s="37">
        <v>6859</v>
      </c>
      <c r="J85" s="34">
        <v>14</v>
      </c>
      <c r="K85" s="36">
        <f t="shared" si="5"/>
        <v>96026</v>
      </c>
      <c r="L85" s="37">
        <v>8523</v>
      </c>
      <c r="M85" s="34">
        <v>4</v>
      </c>
      <c r="N85" s="36">
        <f t="shared" si="4"/>
        <v>34092</v>
      </c>
      <c r="O85" s="36"/>
      <c r="P85" s="1"/>
      <c r="Q85" s="36"/>
      <c r="R85" s="1"/>
      <c r="S85" s="36"/>
      <c r="T85" s="36"/>
      <c r="U85" s="34"/>
      <c r="V85" s="36"/>
      <c r="W85" s="34"/>
      <c r="X85" s="2"/>
      <c r="Y85" s="39">
        <f>+H85+K85+N85+O85+Q85+S85+T85+V85+W85</f>
        <v>473168</v>
      </c>
    </row>
    <row r="86" spans="1:26" ht="30" x14ac:dyDescent="0.3">
      <c r="A86" s="58">
        <v>71</v>
      </c>
      <c r="B86" s="34" t="s">
        <v>16</v>
      </c>
      <c r="C86" s="34" t="s">
        <v>94</v>
      </c>
      <c r="D86" s="35" t="s">
        <v>18</v>
      </c>
      <c r="E86" s="34" t="s">
        <v>119</v>
      </c>
      <c r="F86" s="34" t="s">
        <v>253</v>
      </c>
      <c r="G86" s="34" t="s">
        <v>254</v>
      </c>
      <c r="H86" s="36">
        <v>617650</v>
      </c>
      <c r="I86" s="37">
        <v>11764</v>
      </c>
      <c r="J86" s="34">
        <v>12</v>
      </c>
      <c r="K86" s="36">
        <f t="shared" si="5"/>
        <v>141168</v>
      </c>
      <c r="L86" s="37">
        <v>11837</v>
      </c>
      <c r="M86" s="34">
        <v>4</v>
      </c>
      <c r="N86" s="36">
        <f t="shared" si="4"/>
        <v>47348</v>
      </c>
      <c r="O86" s="36"/>
      <c r="P86" s="1"/>
      <c r="Q86" s="36"/>
      <c r="R86" s="1">
        <v>0.65</v>
      </c>
      <c r="S86" s="36">
        <f>+R86*H86</f>
        <v>401472.5</v>
      </c>
      <c r="T86" s="36"/>
      <c r="U86" s="34">
        <v>25</v>
      </c>
      <c r="V86" s="36">
        <f>+U86*2273</f>
        <v>56825</v>
      </c>
      <c r="W86" s="34"/>
      <c r="X86" s="2"/>
      <c r="Y86" s="39">
        <f>+H86+K86+N86+O86+Q86+S86+T86+V86+W86</f>
        <v>1264463.5</v>
      </c>
    </row>
    <row r="87" spans="1:26" ht="30" x14ac:dyDescent="0.3">
      <c r="A87" s="58">
        <v>72</v>
      </c>
      <c r="B87" s="34" t="s">
        <v>16</v>
      </c>
      <c r="C87" s="34" t="s">
        <v>106</v>
      </c>
      <c r="D87" s="35" t="s">
        <v>18</v>
      </c>
      <c r="E87" s="34" t="s">
        <v>120</v>
      </c>
      <c r="F87" s="34" t="s">
        <v>25</v>
      </c>
      <c r="G87" s="34" t="s">
        <v>241</v>
      </c>
      <c r="H87" s="36">
        <v>759950</v>
      </c>
      <c r="I87" s="37">
        <v>14525</v>
      </c>
      <c r="J87" s="34">
        <v>16</v>
      </c>
      <c r="K87" s="36">
        <f t="shared" si="5"/>
        <v>232400</v>
      </c>
      <c r="L87" s="37">
        <v>14598</v>
      </c>
      <c r="M87" s="34">
        <v>2</v>
      </c>
      <c r="N87" s="36">
        <f t="shared" si="4"/>
        <v>29196</v>
      </c>
      <c r="O87" s="36"/>
      <c r="P87" s="1">
        <v>0.55000000000000004</v>
      </c>
      <c r="Q87" s="36">
        <f>+P87*H87</f>
        <v>417972.50000000006</v>
      </c>
      <c r="R87" s="1"/>
      <c r="S87" s="36"/>
      <c r="T87" s="36"/>
      <c r="U87" s="34">
        <v>87.5</v>
      </c>
      <c r="V87" s="36">
        <f>+U87*2273</f>
        <v>198887.5</v>
      </c>
      <c r="W87" s="34"/>
      <c r="X87" s="2"/>
      <c r="Y87" s="39">
        <f>+H87+K87+N87+O87+Q87+S87+T87+V87+W87</f>
        <v>1638406</v>
      </c>
    </row>
    <row r="88" spans="1:26" ht="27.6" x14ac:dyDescent="0.3">
      <c r="A88" s="58">
        <v>73</v>
      </c>
      <c r="B88" s="34" t="s">
        <v>16</v>
      </c>
      <c r="C88" s="34" t="s">
        <v>52</v>
      </c>
      <c r="D88" s="35" t="s">
        <v>53</v>
      </c>
      <c r="E88" s="34" t="s">
        <v>121</v>
      </c>
      <c r="F88" s="34" t="s">
        <v>33</v>
      </c>
      <c r="G88" s="34" t="s">
        <v>122</v>
      </c>
      <c r="H88" s="36">
        <v>343050</v>
      </c>
      <c r="I88" s="37">
        <v>6859</v>
      </c>
      <c r="J88" s="34">
        <v>12</v>
      </c>
      <c r="K88" s="36">
        <f t="shared" si="5"/>
        <v>82308</v>
      </c>
      <c r="L88" s="37">
        <v>8523</v>
      </c>
      <c r="M88" s="34">
        <v>2</v>
      </c>
      <c r="N88" s="36">
        <f t="shared" si="4"/>
        <v>17046</v>
      </c>
      <c r="O88" s="36"/>
      <c r="P88" s="1"/>
      <c r="Q88" s="36"/>
      <c r="R88" s="1"/>
      <c r="S88" s="36"/>
      <c r="T88" s="36"/>
      <c r="U88" s="34"/>
      <c r="V88" s="36"/>
      <c r="W88" s="34"/>
      <c r="X88" s="2"/>
      <c r="Y88" s="39">
        <f>+H88+K88+N88+O88+Q88+S88+T88+V88+W88</f>
        <v>442404</v>
      </c>
    </row>
    <row r="89" spans="1:26" ht="30" x14ac:dyDescent="0.3">
      <c r="A89" s="58">
        <v>74</v>
      </c>
      <c r="B89" s="34" t="s">
        <v>16</v>
      </c>
      <c r="C89" s="34" t="s">
        <v>124</v>
      </c>
      <c r="D89" s="35" t="s">
        <v>18</v>
      </c>
      <c r="E89" s="34" t="s">
        <v>125</v>
      </c>
      <c r="F89" s="34" t="s">
        <v>44</v>
      </c>
      <c r="G89" s="34" t="s">
        <v>223</v>
      </c>
      <c r="H89" s="36">
        <v>699500</v>
      </c>
      <c r="I89" s="37">
        <v>13352</v>
      </c>
      <c r="J89" s="34">
        <v>16</v>
      </c>
      <c r="K89" s="36">
        <f t="shared" si="5"/>
        <v>213632</v>
      </c>
      <c r="L89" s="37">
        <v>13425</v>
      </c>
      <c r="M89" s="34">
        <v>2</v>
      </c>
      <c r="N89" s="36">
        <f t="shared" si="4"/>
        <v>26850</v>
      </c>
      <c r="O89" s="36"/>
      <c r="P89" s="1">
        <v>0.55000000000000004</v>
      </c>
      <c r="Q89" s="36">
        <f>+P89*H89</f>
        <v>384725.00000000006</v>
      </c>
      <c r="R89" s="1"/>
      <c r="S89" s="36"/>
      <c r="T89" s="36"/>
      <c r="U89" s="34">
        <v>32</v>
      </c>
      <c r="V89" s="36">
        <f>+U89*2273</f>
        <v>72736</v>
      </c>
      <c r="W89" s="34"/>
      <c r="X89" s="2"/>
      <c r="Y89" s="39">
        <f>+H89+K89+N89+O89+Q89+S89+T89+V89+W89</f>
        <v>1397443</v>
      </c>
    </row>
    <row r="90" spans="1:26" ht="30" x14ac:dyDescent="0.3">
      <c r="A90" s="58">
        <v>75</v>
      </c>
      <c r="B90" s="34" t="s">
        <v>16</v>
      </c>
      <c r="C90" s="34" t="s">
        <v>35</v>
      </c>
      <c r="D90" s="35" t="s">
        <v>18</v>
      </c>
      <c r="E90" s="34" t="s">
        <v>126</v>
      </c>
      <c r="F90" s="34" t="s">
        <v>33</v>
      </c>
      <c r="G90" s="34" t="s">
        <v>21</v>
      </c>
      <c r="H90" s="36">
        <v>343050</v>
      </c>
      <c r="I90" s="37">
        <v>6859</v>
      </c>
      <c r="J90" s="34">
        <v>9</v>
      </c>
      <c r="K90" s="36">
        <f t="shared" si="5"/>
        <v>61731</v>
      </c>
      <c r="L90" s="37">
        <v>8523</v>
      </c>
      <c r="M90" s="34">
        <v>4</v>
      </c>
      <c r="N90" s="36">
        <f t="shared" si="4"/>
        <v>34092</v>
      </c>
      <c r="O90" s="36"/>
      <c r="P90" s="1"/>
      <c r="Q90" s="36"/>
      <c r="R90" s="1"/>
      <c r="S90" s="36"/>
      <c r="T90" s="36"/>
      <c r="U90" s="34"/>
      <c r="V90" s="36"/>
      <c r="W90" s="34"/>
      <c r="X90" s="2"/>
      <c r="Y90" s="39">
        <f>+H90+K90+N90+O90+Q90+S90+T90+V90+W90</f>
        <v>438873</v>
      </c>
    </row>
    <row r="91" spans="1:26" ht="30" x14ac:dyDescent="0.3">
      <c r="A91" s="58">
        <v>76</v>
      </c>
      <c r="B91" s="34" t="s">
        <v>16</v>
      </c>
      <c r="C91" s="34" t="s">
        <v>222</v>
      </c>
      <c r="D91" s="35" t="s">
        <v>18</v>
      </c>
      <c r="E91" s="34" t="s">
        <v>127</v>
      </c>
      <c r="F91" s="34" t="s">
        <v>244</v>
      </c>
      <c r="G91" s="34" t="s">
        <v>128</v>
      </c>
      <c r="H91" s="36">
        <v>435000</v>
      </c>
      <c r="I91" s="37">
        <v>8221</v>
      </c>
      <c r="J91" s="34">
        <v>0</v>
      </c>
      <c r="K91" s="36">
        <f t="shared" si="5"/>
        <v>0</v>
      </c>
      <c r="L91" s="37">
        <v>10859</v>
      </c>
      <c r="M91" s="34">
        <v>0</v>
      </c>
      <c r="N91" s="36">
        <f t="shared" si="4"/>
        <v>0</v>
      </c>
      <c r="O91" s="36"/>
      <c r="P91" s="1"/>
      <c r="Q91" s="36"/>
      <c r="R91" s="1"/>
      <c r="S91" s="36"/>
      <c r="T91" s="36"/>
      <c r="U91" s="34"/>
      <c r="V91" s="36"/>
      <c r="W91" s="34"/>
      <c r="X91" s="2"/>
      <c r="Y91" s="39">
        <f>+H91+K91+N91+O91+Q91+S91+T91+V91+W91</f>
        <v>435000</v>
      </c>
    </row>
    <row r="92" spans="1:26" ht="27.6" x14ac:dyDescent="0.3">
      <c r="A92" s="58">
        <v>77</v>
      </c>
      <c r="B92" s="34" t="s">
        <v>16</v>
      </c>
      <c r="C92" s="34" t="s">
        <v>26</v>
      </c>
      <c r="D92" s="35" t="s">
        <v>23</v>
      </c>
      <c r="E92" s="34" t="s">
        <v>129</v>
      </c>
      <c r="F92" s="34" t="s">
        <v>250</v>
      </c>
      <c r="G92" s="34" t="s">
        <v>243</v>
      </c>
      <c r="H92" s="36">
        <v>343050</v>
      </c>
      <c r="I92" s="37">
        <v>6859</v>
      </c>
      <c r="J92" s="34">
        <v>35</v>
      </c>
      <c r="K92" s="36">
        <f t="shared" si="5"/>
        <v>240065</v>
      </c>
      <c r="L92" s="37">
        <v>8523</v>
      </c>
      <c r="M92" s="34">
        <v>4</v>
      </c>
      <c r="N92" s="36">
        <f t="shared" si="4"/>
        <v>34092</v>
      </c>
      <c r="O92" s="36"/>
      <c r="P92" s="1"/>
      <c r="Q92" s="36"/>
      <c r="R92" s="1"/>
      <c r="S92" s="36"/>
      <c r="T92" s="36">
        <v>500</v>
      </c>
      <c r="U92" s="34"/>
      <c r="V92" s="36"/>
      <c r="W92" s="34"/>
      <c r="X92" s="2">
        <f>-Y92/30*5</f>
        <v>-102951.16666666667</v>
      </c>
      <c r="Y92" s="39">
        <f>+H92+K92+N92+O92+Q92+S92+T92+V92+W92</f>
        <v>617707</v>
      </c>
    </row>
    <row r="93" spans="1:26" ht="30" x14ac:dyDescent="0.3">
      <c r="A93" s="58">
        <v>78</v>
      </c>
      <c r="B93" s="34" t="s">
        <v>16</v>
      </c>
      <c r="C93" s="34" t="s">
        <v>79</v>
      </c>
      <c r="D93" s="35" t="s">
        <v>18</v>
      </c>
      <c r="E93" s="34">
        <v>504441</v>
      </c>
      <c r="F93" s="34" t="s">
        <v>59</v>
      </c>
      <c r="G93" s="34" t="s">
        <v>247</v>
      </c>
      <c r="H93" s="36">
        <f>835450</f>
        <v>835450</v>
      </c>
      <c r="I93" s="37">
        <v>15989</v>
      </c>
      <c r="J93" s="34">
        <v>14</v>
      </c>
      <c r="K93" s="36">
        <f t="shared" si="5"/>
        <v>223846</v>
      </c>
      <c r="L93" s="37">
        <v>16062</v>
      </c>
      <c r="M93" s="34"/>
      <c r="N93" s="36">
        <f t="shared" si="4"/>
        <v>0</v>
      </c>
      <c r="O93" s="36"/>
      <c r="P93" s="1">
        <v>0.25</v>
      </c>
      <c r="Q93" s="36">
        <f>+P93*H93</f>
        <v>208862.5</v>
      </c>
      <c r="R93" s="1"/>
      <c r="S93" s="36"/>
      <c r="T93" s="36"/>
      <c r="U93" s="34">
        <v>33.5</v>
      </c>
      <c r="V93" s="36">
        <f t="shared" ref="V93:V99" si="6">+U93*2273</f>
        <v>76145.5</v>
      </c>
      <c r="W93" s="34"/>
      <c r="X93" s="2"/>
      <c r="Y93" s="39">
        <f>+H93+K93+N93+O93+Q93+S93+T93+V93+W93</f>
        <v>1344304</v>
      </c>
    </row>
    <row r="94" spans="1:26" ht="30" x14ac:dyDescent="0.3">
      <c r="A94" s="58">
        <v>79</v>
      </c>
      <c r="B94" s="34" t="s">
        <v>16</v>
      </c>
      <c r="C94" s="34" t="s">
        <v>79</v>
      </c>
      <c r="D94" s="35" t="s">
        <v>18</v>
      </c>
      <c r="E94" s="34">
        <v>504506</v>
      </c>
      <c r="F94" s="34" t="s">
        <v>44</v>
      </c>
      <c r="G94" s="34" t="s">
        <v>223</v>
      </c>
      <c r="H94" s="36">
        <v>699500</v>
      </c>
      <c r="I94" s="37">
        <v>13352</v>
      </c>
      <c r="J94" s="34">
        <v>8</v>
      </c>
      <c r="K94" s="36">
        <f t="shared" si="5"/>
        <v>106816</v>
      </c>
      <c r="L94" s="37">
        <v>13425</v>
      </c>
      <c r="M94" s="34">
        <v>2</v>
      </c>
      <c r="N94" s="36">
        <f t="shared" si="4"/>
        <v>26850</v>
      </c>
      <c r="O94" s="36"/>
      <c r="P94" s="1">
        <v>0.55000000000000004</v>
      </c>
      <c r="Q94" s="36">
        <f>+P94*H94</f>
        <v>384725.00000000006</v>
      </c>
      <c r="R94" s="1"/>
      <c r="S94" s="36"/>
      <c r="T94" s="36"/>
      <c r="U94" s="34">
        <v>27</v>
      </c>
      <c r="V94" s="36">
        <f t="shared" si="6"/>
        <v>61371</v>
      </c>
      <c r="W94" s="34"/>
      <c r="X94" s="2"/>
      <c r="Y94" s="39">
        <f>+H94+K94+N94+O94+Q94+S94+T94+V94+W94</f>
        <v>1279262</v>
      </c>
      <c r="Z94" s="27" t="e">
        <f>+#REF!*1%</f>
        <v>#REF!</v>
      </c>
    </row>
    <row r="95" spans="1:26" ht="30" customHeight="1" x14ac:dyDescent="0.25">
      <c r="A95" s="58">
        <v>80</v>
      </c>
      <c r="B95" s="34" t="s">
        <v>16</v>
      </c>
      <c r="C95" s="34" t="s">
        <v>79</v>
      </c>
      <c r="D95" s="35" t="s">
        <v>18</v>
      </c>
      <c r="E95" s="34" t="s">
        <v>130</v>
      </c>
      <c r="F95" s="34" t="s">
        <v>25</v>
      </c>
      <c r="G95" s="34" t="s">
        <v>247</v>
      </c>
      <c r="H95" s="36">
        <v>759950</v>
      </c>
      <c r="I95" s="37">
        <v>14525</v>
      </c>
      <c r="J95" s="34">
        <v>20</v>
      </c>
      <c r="K95" s="36">
        <f t="shared" si="5"/>
        <v>290500</v>
      </c>
      <c r="L95" s="37">
        <v>14598</v>
      </c>
      <c r="M95" s="34">
        <v>2</v>
      </c>
      <c r="N95" s="36">
        <f t="shared" si="4"/>
        <v>29196</v>
      </c>
      <c r="O95" s="36"/>
      <c r="P95" s="1">
        <v>0.55000000000000004</v>
      </c>
      <c r="Q95" s="36">
        <f>+H95*P95</f>
        <v>417972.50000000006</v>
      </c>
      <c r="R95" s="1"/>
      <c r="S95" s="36"/>
      <c r="T95" s="36"/>
      <c r="U95" s="34">
        <v>45</v>
      </c>
      <c r="V95" s="36">
        <f t="shared" si="6"/>
        <v>102285</v>
      </c>
      <c r="W95" s="34"/>
      <c r="X95" s="45"/>
      <c r="Y95" s="39">
        <f>+H95+K95+N95+O95+Q95+S95+T95+V95+W95</f>
        <v>1599903.5</v>
      </c>
    </row>
    <row r="96" spans="1:26" ht="27.6" customHeight="1" x14ac:dyDescent="0.3">
      <c r="A96" s="58">
        <v>81</v>
      </c>
      <c r="B96" s="34" t="s">
        <v>31</v>
      </c>
      <c r="C96" s="34" t="s">
        <v>52</v>
      </c>
      <c r="D96" s="34" t="s">
        <v>53</v>
      </c>
      <c r="E96" s="34" t="s">
        <v>205</v>
      </c>
      <c r="F96" s="34" t="s">
        <v>44</v>
      </c>
      <c r="G96" s="34" t="s">
        <v>225</v>
      </c>
      <c r="H96" s="36">
        <v>699500</v>
      </c>
      <c r="I96" s="37">
        <v>13352</v>
      </c>
      <c r="J96" s="41"/>
      <c r="K96" s="36">
        <f t="shared" si="5"/>
        <v>0</v>
      </c>
      <c r="L96" s="37">
        <v>13425</v>
      </c>
      <c r="M96" s="41"/>
      <c r="N96" s="36">
        <f t="shared" si="4"/>
        <v>0</v>
      </c>
      <c r="O96" s="36"/>
      <c r="P96" s="6"/>
      <c r="Q96" s="36">
        <f>+H96*P96</f>
        <v>0</v>
      </c>
      <c r="R96" s="6">
        <v>0.3</v>
      </c>
      <c r="S96" s="36">
        <f>+R96*H96</f>
        <v>209850</v>
      </c>
      <c r="T96" s="44"/>
      <c r="U96" s="34">
        <v>9</v>
      </c>
      <c r="V96" s="36">
        <f t="shared" si="6"/>
        <v>20457</v>
      </c>
      <c r="W96" s="41"/>
      <c r="X96" s="8"/>
      <c r="Y96" s="39">
        <f>+H96+K96+N96+O96+Q96+S96+T96+V96+W96</f>
        <v>929807</v>
      </c>
    </row>
    <row r="97" spans="1:25" ht="30" x14ac:dyDescent="0.3">
      <c r="A97" s="58">
        <v>82</v>
      </c>
      <c r="B97" s="34" t="s">
        <v>16</v>
      </c>
      <c r="C97" s="34" t="s">
        <v>45</v>
      </c>
      <c r="D97" s="35" t="s">
        <v>18</v>
      </c>
      <c r="E97" s="34" t="s">
        <v>131</v>
      </c>
      <c r="F97" s="34" t="s">
        <v>44</v>
      </c>
      <c r="G97" s="34" t="s">
        <v>128</v>
      </c>
      <c r="H97" s="36">
        <v>699500</v>
      </c>
      <c r="I97" s="37">
        <v>13352</v>
      </c>
      <c r="J97" s="34">
        <v>4</v>
      </c>
      <c r="K97" s="36">
        <f t="shared" si="5"/>
        <v>53408</v>
      </c>
      <c r="L97" s="37">
        <v>13425</v>
      </c>
      <c r="M97" s="34">
        <v>2</v>
      </c>
      <c r="N97" s="36">
        <f t="shared" ref="N97:N128" si="7">+L97*M97</f>
        <v>26850</v>
      </c>
      <c r="O97" s="36"/>
      <c r="P97" s="1">
        <v>0.55000000000000004</v>
      </c>
      <c r="Q97" s="36">
        <f>+P97*H97</f>
        <v>384725.00000000006</v>
      </c>
      <c r="R97" s="1"/>
      <c r="S97" s="36"/>
      <c r="T97" s="36"/>
      <c r="U97" s="34">
        <v>35</v>
      </c>
      <c r="V97" s="36">
        <f t="shared" si="6"/>
        <v>79555</v>
      </c>
      <c r="W97" s="34"/>
      <c r="X97" s="2">
        <f>-Y97/30*2</f>
        <v>-82935.866666666669</v>
      </c>
      <c r="Y97" s="39">
        <f>+H97+K97+N97+O97+Q97+S97+T97+V97+W97</f>
        <v>1244038</v>
      </c>
    </row>
    <row r="98" spans="1:25" ht="30" x14ac:dyDescent="0.3">
      <c r="A98" s="58">
        <v>83</v>
      </c>
      <c r="B98" s="34" t="s">
        <v>16</v>
      </c>
      <c r="C98" s="34" t="s">
        <v>222</v>
      </c>
      <c r="D98" s="35" t="s">
        <v>18</v>
      </c>
      <c r="E98" s="34" t="s">
        <v>132</v>
      </c>
      <c r="F98" s="34" t="s">
        <v>59</v>
      </c>
      <c r="G98" s="34" t="s">
        <v>128</v>
      </c>
      <c r="H98" s="36">
        <v>835450</v>
      </c>
      <c r="I98" s="37">
        <v>15989</v>
      </c>
      <c r="J98" s="34">
        <v>23</v>
      </c>
      <c r="K98" s="36">
        <f t="shared" si="5"/>
        <v>367747</v>
      </c>
      <c r="L98" s="37">
        <v>16062</v>
      </c>
      <c r="M98" s="34">
        <v>4</v>
      </c>
      <c r="N98" s="36">
        <f t="shared" si="7"/>
        <v>64248</v>
      </c>
      <c r="O98" s="36">
        <f>+'[1]FUNCIONARIOS ACTIVOS'!$M$23</f>
        <v>206987.5</v>
      </c>
      <c r="P98" s="1">
        <v>0.55000000000000004</v>
      </c>
      <c r="Q98" s="36">
        <f>+P98*H98</f>
        <v>459497.50000000006</v>
      </c>
      <c r="R98" s="1"/>
      <c r="S98" s="42"/>
      <c r="T98" s="36"/>
      <c r="U98" s="34">
        <v>70</v>
      </c>
      <c r="V98" s="36">
        <f t="shared" si="6"/>
        <v>159110</v>
      </c>
      <c r="W98" s="51"/>
      <c r="X98" s="2"/>
      <c r="Y98" s="39">
        <f>+H98+K98+N98+O98+Q98+S98+T98+V98+W98</f>
        <v>2093040</v>
      </c>
    </row>
    <row r="99" spans="1:25" ht="27.6" x14ac:dyDescent="0.3">
      <c r="A99" s="58">
        <v>84</v>
      </c>
      <c r="B99" s="34" t="s">
        <v>16</v>
      </c>
      <c r="C99" s="34" t="s">
        <v>28</v>
      </c>
      <c r="D99" s="35" t="s">
        <v>23</v>
      </c>
      <c r="E99" s="34" t="s">
        <v>133</v>
      </c>
      <c r="F99" s="34" t="s">
        <v>25</v>
      </c>
      <c r="G99" s="34" t="s">
        <v>248</v>
      </c>
      <c r="H99" s="36">
        <v>759950</v>
      </c>
      <c r="I99" s="37">
        <v>14525</v>
      </c>
      <c r="J99" s="34">
        <v>26</v>
      </c>
      <c r="K99" s="36">
        <f t="shared" si="5"/>
        <v>377650</v>
      </c>
      <c r="L99" s="37">
        <v>14598</v>
      </c>
      <c r="M99" s="34">
        <v>4</v>
      </c>
      <c r="N99" s="36">
        <f t="shared" si="7"/>
        <v>58392</v>
      </c>
      <c r="O99" s="36">
        <f>+'[1]FUNCIONARIOS ACTIVOS'!$M$24</f>
        <v>112867.5</v>
      </c>
      <c r="P99" s="1">
        <v>0.55000000000000004</v>
      </c>
      <c r="Q99" s="36">
        <f>+P99*H99</f>
        <v>417972.50000000006</v>
      </c>
      <c r="R99" s="1"/>
      <c r="S99" s="36"/>
      <c r="T99" s="36">
        <v>500</v>
      </c>
      <c r="U99" s="34">
        <v>87.5</v>
      </c>
      <c r="V99" s="36">
        <f t="shared" si="6"/>
        <v>198887.5</v>
      </c>
      <c r="W99" s="34"/>
      <c r="X99" s="2"/>
      <c r="Y99" s="39">
        <f>+H99+K99+N99+O99+Q99+S99+T99+V99+W99</f>
        <v>1926219.5</v>
      </c>
    </row>
    <row r="100" spans="1:25" ht="27.6" x14ac:dyDescent="0.3">
      <c r="A100" s="58">
        <v>85</v>
      </c>
      <c r="B100" s="34" t="s">
        <v>16</v>
      </c>
      <c r="C100" s="34" t="s">
        <v>26</v>
      </c>
      <c r="D100" s="35" t="s">
        <v>23</v>
      </c>
      <c r="E100" s="34" t="s">
        <v>134</v>
      </c>
      <c r="F100" s="34" t="s">
        <v>242</v>
      </c>
      <c r="G100" s="34" t="s">
        <v>243</v>
      </c>
      <c r="H100" s="36">
        <v>373750</v>
      </c>
      <c r="I100" s="37">
        <v>7033</v>
      </c>
      <c r="J100" s="34">
        <v>8</v>
      </c>
      <c r="K100" s="36">
        <f t="shared" si="5"/>
        <v>56264</v>
      </c>
      <c r="L100" s="37">
        <v>9303</v>
      </c>
      <c r="M100" s="34">
        <v>2</v>
      </c>
      <c r="N100" s="36">
        <f t="shared" si="7"/>
        <v>18606</v>
      </c>
      <c r="O100" s="36"/>
      <c r="P100" s="1"/>
      <c r="Q100" s="36"/>
      <c r="R100" s="1"/>
      <c r="S100" s="36"/>
      <c r="T100" s="36"/>
      <c r="U100" s="34"/>
      <c r="V100" s="36"/>
      <c r="W100" s="34"/>
      <c r="X100" s="2"/>
      <c r="Y100" s="39">
        <f>+H100+K100+N100+O100+Q100+S100+T100+V100+W100</f>
        <v>448620</v>
      </c>
    </row>
    <row r="101" spans="1:25" ht="30" customHeight="1" x14ac:dyDescent="0.25">
      <c r="A101" s="58">
        <v>86</v>
      </c>
      <c r="B101" s="34" t="s">
        <v>16</v>
      </c>
      <c r="C101" s="34" t="s">
        <v>35</v>
      </c>
      <c r="D101" s="35" t="s">
        <v>18</v>
      </c>
      <c r="E101" s="34" t="s">
        <v>135</v>
      </c>
      <c r="F101" s="34" t="s">
        <v>101</v>
      </c>
      <c r="G101" s="34" t="s">
        <v>230</v>
      </c>
      <c r="H101" s="36">
        <v>968950</v>
      </c>
      <c r="I101" s="37">
        <v>18579</v>
      </c>
      <c r="J101" s="34">
        <v>11</v>
      </c>
      <c r="K101" s="36">
        <f t="shared" si="5"/>
        <v>204369</v>
      </c>
      <c r="L101" s="37">
        <v>18652</v>
      </c>
      <c r="M101" s="34">
        <v>2</v>
      </c>
      <c r="N101" s="36">
        <f t="shared" si="7"/>
        <v>37304</v>
      </c>
      <c r="O101" s="36">
        <f>+'[1]FUNCIONARIOS ACTIVOS'!$M$25</f>
        <v>240362.5</v>
      </c>
      <c r="P101" s="1">
        <v>0.55000000000000004</v>
      </c>
      <c r="Q101" s="36">
        <f>+P101*H101</f>
        <v>532922.5</v>
      </c>
      <c r="R101" s="1"/>
      <c r="S101" s="36"/>
      <c r="T101" s="36"/>
      <c r="U101" s="34">
        <v>46.5</v>
      </c>
      <c r="V101" s="36">
        <f>+U101*2273</f>
        <v>105694.5</v>
      </c>
      <c r="W101" s="34"/>
      <c r="X101" s="45"/>
      <c r="Y101" s="39">
        <f>+H101+K101+N101+O101+Q101+S101+T101+V101+W101</f>
        <v>2089602.5</v>
      </c>
    </row>
    <row r="102" spans="1:25" ht="27.6" customHeight="1" x14ac:dyDescent="0.3">
      <c r="A102" s="58">
        <v>87</v>
      </c>
      <c r="B102" s="34" t="s">
        <v>16</v>
      </c>
      <c r="C102" s="34" t="s">
        <v>28</v>
      </c>
      <c r="D102" s="35" t="s">
        <v>23</v>
      </c>
      <c r="E102" s="34" t="s">
        <v>137</v>
      </c>
      <c r="F102" s="34" t="s">
        <v>257</v>
      </c>
      <c r="G102" s="34" t="s">
        <v>254</v>
      </c>
      <c r="H102" s="36">
        <v>583900</v>
      </c>
      <c r="I102" s="37">
        <v>11109</v>
      </c>
      <c r="J102" s="34">
        <v>28</v>
      </c>
      <c r="K102" s="36">
        <f t="shared" si="5"/>
        <v>311052</v>
      </c>
      <c r="L102" s="37">
        <v>11182</v>
      </c>
      <c r="M102" s="34">
        <v>2</v>
      </c>
      <c r="N102" s="36">
        <f t="shared" si="7"/>
        <v>22364</v>
      </c>
      <c r="O102" s="36">
        <f>+'[1]FUNCIONARIOS ACTIVOS'!$M$26</f>
        <v>86460</v>
      </c>
      <c r="P102" s="1">
        <v>0.1</v>
      </c>
      <c r="Q102" s="36">
        <f>+P102*H102</f>
        <v>58390</v>
      </c>
      <c r="R102" s="1"/>
      <c r="S102" s="36"/>
      <c r="T102" s="36">
        <v>500</v>
      </c>
      <c r="U102" s="34">
        <v>22.5</v>
      </c>
      <c r="V102" s="36">
        <f>+U102*2273</f>
        <v>51142.5</v>
      </c>
      <c r="W102" s="34"/>
      <c r="X102" s="2"/>
      <c r="Y102" s="39">
        <f>+H102+K102+N102+O102+Q102+S102+T102+V102+W102</f>
        <v>1113808.5</v>
      </c>
    </row>
    <row r="103" spans="1:25" ht="30" x14ac:dyDescent="0.3">
      <c r="A103" s="58">
        <v>88</v>
      </c>
      <c r="B103" s="34" t="s">
        <v>16</v>
      </c>
      <c r="C103" s="34" t="s">
        <v>38</v>
      </c>
      <c r="D103" s="35" t="s">
        <v>18</v>
      </c>
      <c r="E103" s="34" t="s">
        <v>138</v>
      </c>
      <c r="F103" s="34" t="s">
        <v>41</v>
      </c>
      <c r="G103" s="34" t="s">
        <v>223</v>
      </c>
      <c r="H103" s="36">
        <v>887900</v>
      </c>
      <c r="I103" s="37">
        <v>17007</v>
      </c>
      <c r="J103" s="34">
        <v>11</v>
      </c>
      <c r="K103" s="36">
        <f t="shared" si="5"/>
        <v>187077</v>
      </c>
      <c r="L103" s="37">
        <v>17080</v>
      </c>
      <c r="M103" s="34">
        <v>2</v>
      </c>
      <c r="N103" s="36">
        <f t="shared" si="7"/>
        <v>34160</v>
      </c>
      <c r="O103" s="36">
        <v>132060</v>
      </c>
      <c r="P103" s="1"/>
      <c r="Q103" s="36"/>
      <c r="R103" s="1">
        <v>0.65</v>
      </c>
      <c r="S103" s="36">
        <f>+R103*H103</f>
        <v>577135</v>
      </c>
      <c r="T103" s="36"/>
      <c r="U103" s="34">
        <v>64.5</v>
      </c>
      <c r="V103" s="36">
        <f>+U103*2273</f>
        <v>146608.5</v>
      </c>
      <c r="W103" s="34"/>
      <c r="X103" s="2">
        <f>-Y103/30*15</f>
        <v>-982470.25</v>
      </c>
      <c r="Y103" s="39">
        <f>+H103+K103+N103+O103+Q103+S103+T103+V103+W103</f>
        <v>1964940.5</v>
      </c>
    </row>
    <row r="104" spans="1:25" ht="30" x14ac:dyDescent="0.3">
      <c r="A104" s="58">
        <v>89</v>
      </c>
      <c r="B104" s="34" t="s">
        <v>61</v>
      </c>
      <c r="C104" s="34" t="s">
        <v>38</v>
      </c>
      <c r="D104" s="35" t="s">
        <v>18</v>
      </c>
      <c r="E104" s="34" t="s">
        <v>204</v>
      </c>
      <c r="F104" s="34" t="s">
        <v>25</v>
      </c>
      <c r="G104" s="34" t="s">
        <v>223</v>
      </c>
      <c r="H104" s="36">
        <v>759950</v>
      </c>
      <c r="I104" s="37">
        <v>14525</v>
      </c>
      <c r="J104" s="34">
        <v>14</v>
      </c>
      <c r="K104" s="36">
        <f t="shared" si="5"/>
        <v>203350</v>
      </c>
      <c r="L104" s="37">
        <v>14598</v>
      </c>
      <c r="M104" s="34">
        <v>4</v>
      </c>
      <c r="N104" s="36">
        <f t="shared" si="7"/>
        <v>58392</v>
      </c>
      <c r="O104" s="36">
        <v>188112.5</v>
      </c>
      <c r="P104" s="1">
        <v>0.55000000000000004</v>
      </c>
      <c r="Q104" s="36">
        <f>+H104*P104</f>
        <v>417972.50000000006</v>
      </c>
      <c r="R104" s="1"/>
      <c r="S104" s="36"/>
      <c r="T104" s="36"/>
      <c r="U104" s="34">
        <v>46</v>
      </c>
      <c r="V104" s="36">
        <f>+U104*2273</f>
        <v>104558</v>
      </c>
      <c r="W104" s="34"/>
      <c r="X104" s="2">
        <f>+O104/30*15</f>
        <v>94056.25</v>
      </c>
      <c r="Y104" s="39">
        <f>+H104+K104+N104+O104+Q104+S104+T104+V104+W104</f>
        <v>1732335</v>
      </c>
    </row>
    <row r="105" spans="1:25" ht="30" x14ac:dyDescent="0.3">
      <c r="A105" s="58">
        <v>90</v>
      </c>
      <c r="B105" s="34" t="s">
        <v>16</v>
      </c>
      <c r="C105" s="34" t="s">
        <v>38</v>
      </c>
      <c r="D105" s="35" t="s">
        <v>18</v>
      </c>
      <c r="E105" s="34" t="s">
        <v>46</v>
      </c>
      <c r="F105" s="34" t="s">
        <v>47</v>
      </c>
      <c r="G105" s="34" t="s">
        <v>48</v>
      </c>
      <c r="H105" s="36">
        <v>330000</v>
      </c>
      <c r="I105" s="37">
        <v>6859</v>
      </c>
      <c r="J105" s="34">
        <v>13</v>
      </c>
      <c r="K105" s="36">
        <f t="shared" si="5"/>
        <v>89167</v>
      </c>
      <c r="L105" s="37">
        <v>8192</v>
      </c>
      <c r="M105" s="34">
        <v>2</v>
      </c>
      <c r="N105" s="36">
        <f t="shared" si="7"/>
        <v>16384</v>
      </c>
      <c r="O105" s="36"/>
      <c r="P105" s="1"/>
      <c r="Q105" s="36"/>
      <c r="R105" s="1"/>
      <c r="S105" s="36"/>
      <c r="T105" s="36"/>
      <c r="U105" s="34"/>
      <c r="V105" s="36"/>
      <c r="W105" s="52"/>
      <c r="X105" s="2"/>
      <c r="Y105" s="39">
        <f>+H105+K105+N105+O105+Q105+S105+T105+V105+W105</f>
        <v>435551</v>
      </c>
    </row>
    <row r="106" spans="1:25" ht="27.6" x14ac:dyDescent="0.3">
      <c r="A106" s="58">
        <v>91</v>
      </c>
      <c r="B106" s="34" t="s">
        <v>61</v>
      </c>
      <c r="C106" s="34" t="s">
        <v>26</v>
      </c>
      <c r="D106" s="35" t="s">
        <v>23</v>
      </c>
      <c r="E106" s="34" t="s">
        <v>111</v>
      </c>
      <c r="F106" s="34" t="s">
        <v>30</v>
      </c>
      <c r="G106" s="34" t="s">
        <v>223</v>
      </c>
      <c r="H106" s="36">
        <v>526050</v>
      </c>
      <c r="I106" s="37">
        <v>9987</v>
      </c>
      <c r="J106" s="34">
        <v>8</v>
      </c>
      <c r="K106" s="36">
        <f t="shared" si="5"/>
        <v>79896</v>
      </c>
      <c r="L106" s="37">
        <v>10060</v>
      </c>
      <c r="M106" s="34">
        <v>2</v>
      </c>
      <c r="N106" s="36">
        <f t="shared" si="7"/>
        <v>20120</v>
      </c>
      <c r="O106" s="36">
        <v>129637.5</v>
      </c>
      <c r="P106" s="1">
        <v>0.25</v>
      </c>
      <c r="Q106" s="36">
        <f>+P106*H106</f>
        <v>131512.5</v>
      </c>
      <c r="R106" s="1"/>
      <c r="S106" s="36"/>
      <c r="T106" s="36">
        <v>0</v>
      </c>
      <c r="U106" s="34">
        <v>0</v>
      </c>
      <c r="V106" s="36">
        <f>+U106*2273</f>
        <v>0</v>
      </c>
      <c r="W106" s="34"/>
      <c r="X106" s="2"/>
      <c r="Y106" s="39">
        <f>+H106+K106+N106+O106+Q106+S106+T106+V106+W106</f>
        <v>887216</v>
      </c>
    </row>
    <row r="107" spans="1:25" ht="27.6" customHeight="1" x14ac:dyDescent="0.3">
      <c r="A107" s="58">
        <v>92</v>
      </c>
      <c r="B107" s="34" t="s">
        <v>16</v>
      </c>
      <c r="C107" s="34" t="s">
        <v>22</v>
      </c>
      <c r="D107" s="35" t="s">
        <v>23</v>
      </c>
      <c r="E107" s="34" t="s">
        <v>142</v>
      </c>
      <c r="F107" s="34" t="s">
        <v>25</v>
      </c>
      <c r="G107" s="34" t="s">
        <v>258</v>
      </c>
      <c r="H107" s="36">
        <v>759950</v>
      </c>
      <c r="I107" s="37">
        <v>14525</v>
      </c>
      <c r="J107" s="34">
        <v>24</v>
      </c>
      <c r="K107" s="36">
        <f t="shared" si="5"/>
        <v>348600</v>
      </c>
      <c r="L107" s="37">
        <v>14598</v>
      </c>
      <c r="M107" s="34">
        <v>2</v>
      </c>
      <c r="N107" s="36">
        <f t="shared" si="7"/>
        <v>29196</v>
      </c>
      <c r="O107" s="36"/>
      <c r="P107" s="1">
        <v>0.55000000000000004</v>
      </c>
      <c r="Q107" s="36">
        <f>+P107*H107</f>
        <v>417972.50000000006</v>
      </c>
      <c r="R107" s="1"/>
      <c r="S107" s="36"/>
      <c r="T107" s="36"/>
      <c r="U107" s="34">
        <v>64.5</v>
      </c>
      <c r="V107" s="36">
        <f>+U107*2273</f>
        <v>146608.5</v>
      </c>
      <c r="W107" s="25"/>
      <c r="X107" s="2"/>
      <c r="Y107" s="39">
        <f>+H107+K107+N107+O107+Q107+S107+T107+V107+W107</f>
        <v>1702327</v>
      </c>
    </row>
    <row r="108" spans="1:25" ht="27.6" customHeight="1" x14ac:dyDescent="0.3">
      <c r="A108" s="58">
        <v>93</v>
      </c>
      <c r="B108" s="34" t="s">
        <v>16</v>
      </c>
      <c r="C108" s="34" t="s">
        <v>165</v>
      </c>
      <c r="D108" s="35" t="s">
        <v>23</v>
      </c>
      <c r="E108" s="34" t="s">
        <v>143</v>
      </c>
      <c r="F108" s="34" t="s">
        <v>33</v>
      </c>
      <c r="G108" s="34" t="s">
        <v>21</v>
      </c>
      <c r="H108" s="36">
        <v>343050</v>
      </c>
      <c r="I108" s="37">
        <v>6859</v>
      </c>
      <c r="J108" s="34">
        <v>9</v>
      </c>
      <c r="K108" s="36">
        <f t="shared" si="5"/>
        <v>61731</v>
      </c>
      <c r="L108" s="37">
        <v>8523</v>
      </c>
      <c r="M108" s="34">
        <v>2</v>
      </c>
      <c r="N108" s="36">
        <f t="shared" si="7"/>
        <v>17046</v>
      </c>
      <c r="O108" s="36">
        <v>50332.5</v>
      </c>
      <c r="P108" s="1"/>
      <c r="Q108" s="36"/>
      <c r="R108" s="1"/>
      <c r="S108" s="36"/>
      <c r="T108" s="36"/>
      <c r="U108" s="34"/>
      <c r="V108" s="36"/>
      <c r="W108" s="34"/>
      <c r="X108" s="20"/>
      <c r="Y108" s="39">
        <f>+H108+K108+N108+O108+Q108+S108+T108+V108+W108</f>
        <v>472159.5</v>
      </c>
    </row>
    <row r="109" spans="1:25" ht="30" x14ac:dyDescent="0.3">
      <c r="A109" s="58">
        <v>94</v>
      </c>
      <c r="B109" s="34" t="s">
        <v>16</v>
      </c>
      <c r="C109" s="34" t="s">
        <v>45</v>
      </c>
      <c r="D109" s="35" t="s">
        <v>18</v>
      </c>
      <c r="E109" s="34" t="s">
        <v>144</v>
      </c>
      <c r="F109" s="34" t="s">
        <v>44</v>
      </c>
      <c r="G109" s="34" t="s">
        <v>223</v>
      </c>
      <c r="H109" s="36">
        <v>699500</v>
      </c>
      <c r="I109" s="37">
        <v>13352</v>
      </c>
      <c r="J109" s="34">
        <v>8</v>
      </c>
      <c r="K109" s="36">
        <f t="shared" si="5"/>
        <v>106816</v>
      </c>
      <c r="L109" s="37">
        <v>13425</v>
      </c>
      <c r="M109" s="34">
        <v>2</v>
      </c>
      <c r="N109" s="36">
        <f t="shared" si="7"/>
        <v>26850</v>
      </c>
      <c r="O109" s="36"/>
      <c r="P109" s="1">
        <v>0.55000000000000004</v>
      </c>
      <c r="Q109" s="36">
        <f>+P109*H109</f>
        <v>384725.00000000006</v>
      </c>
      <c r="R109" s="1"/>
      <c r="S109" s="36"/>
      <c r="T109" s="36"/>
      <c r="U109" s="34">
        <v>21</v>
      </c>
      <c r="V109" s="36">
        <f>+U109*2273</f>
        <v>47733</v>
      </c>
      <c r="W109" s="34"/>
      <c r="X109" s="23"/>
      <c r="Y109" s="39">
        <f>+H109+K109+N109+O109+Q109+S109+T109+V109+W109</f>
        <v>1265624</v>
      </c>
    </row>
    <row r="110" spans="1:25" ht="30" x14ac:dyDescent="0.3">
      <c r="A110" s="58">
        <v>95</v>
      </c>
      <c r="B110" s="34" t="s">
        <v>269</v>
      </c>
      <c r="C110" s="34" t="s">
        <v>38</v>
      </c>
      <c r="D110" s="35" t="s">
        <v>18</v>
      </c>
      <c r="E110" s="34" t="s">
        <v>269</v>
      </c>
      <c r="F110" s="34" t="s">
        <v>41</v>
      </c>
      <c r="G110" s="34" t="s">
        <v>223</v>
      </c>
      <c r="H110" s="36">
        <v>887900</v>
      </c>
      <c r="I110" s="37">
        <v>17007</v>
      </c>
      <c r="J110" s="34">
        <v>16</v>
      </c>
      <c r="K110" s="36">
        <f t="shared" si="5"/>
        <v>272112</v>
      </c>
      <c r="L110" s="37">
        <v>17080</v>
      </c>
      <c r="M110" s="34">
        <v>3</v>
      </c>
      <c r="N110" s="36">
        <f t="shared" si="7"/>
        <v>51240</v>
      </c>
      <c r="O110" s="36">
        <v>132060</v>
      </c>
      <c r="P110" s="1"/>
      <c r="Q110" s="36"/>
      <c r="R110" s="1">
        <v>0.3</v>
      </c>
      <c r="S110" s="36">
        <f>+R110*H110</f>
        <v>266370</v>
      </c>
      <c r="T110" s="36"/>
      <c r="U110" s="34"/>
      <c r="V110" s="36"/>
      <c r="W110" s="34"/>
      <c r="X110" s="24">
        <f>+O110/30*15</f>
        <v>66030</v>
      </c>
      <c r="Y110" s="39">
        <f>+H110+K110+N110+O110+Q110+S110+T110+V110+W110</f>
        <v>1609682</v>
      </c>
    </row>
    <row r="111" spans="1:25" ht="27.6" x14ac:dyDescent="0.3">
      <c r="A111" s="58">
        <v>96</v>
      </c>
      <c r="B111" s="34" t="s">
        <v>16</v>
      </c>
      <c r="C111" s="34" t="s">
        <v>26</v>
      </c>
      <c r="D111" s="35" t="s">
        <v>23</v>
      </c>
      <c r="E111" s="34" t="s">
        <v>145</v>
      </c>
      <c r="F111" s="34" t="s">
        <v>25</v>
      </c>
      <c r="G111" s="34" t="s">
        <v>223</v>
      </c>
      <c r="H111" s="36">
        <v>759950</v>
      </c>
      <c r="I111" s="37">
        <v>14525</v>
      </c>
      <c r="J111" s="34">
        <v>10</v>
      </c>
      <c r="K111" s="36">
        <f t="shared" si="5"/>
        <v>145250</v>
      </c>
      <c r="L111" s="37">
        <v>14598</v>
      </c>
      <c r="M111" s="34">
        <v>2</v>
      </c>
      <c r="N111" s="36">
        <f t="shared" si="7"/>
        <v>29196</v>
      </c>
      <c r="O111" s="36">
        <f>+'[1]FUNCIONARIOS ACTIVOS'!$M$29</f>
        <v>188112.5</v>
      </c>
      <c r="P111" s="1">
        <v>0.55000000000000004</v>
      </c>
      <c r="Q111" s="36">
        <f>+P111*H111</f>
        <v>417972.50000000006</v>
      </c>
      <c r="R111" s="1"/>
      <c r="S111" s="36"/>
      <c r="T111" s="36"/>
      <c r="U111" s="34">
        <v>38</v>
      </c>
      <c r="V111" s="36">
        <f>+U111*2273</f>
        <v>86374</v>
      </c>
      <c r="W111" s="34"/>
      <c r="X111" s="2"/>
      <c r="Y111" s="39">
        <f>+H111+K111+N111+O111+Q111+S111+T111+V111+W111</f>
        <v>1626855</v>
      </c>
    </row>
    <row r="112" spans="1:25" ht="27.6" x14ac:dyDescent="0.3">
      <c r="A112" s="58">
        <v>97</v>
      </c>
      <c r="B112" s="34" t="s">
        <v>31</v>
      </c>
      <c r="C112" s="34" t="s">
        <v>26</v>
      </c>
      <c r="D112" s="35" t="s">
        <v>23</v>
      </c>
      <c r="E112" s="34" t="s">
        <v>141</v>
      </c>
      <c r="F112" s="34" t="s">
        <v>244</v>
      </c>
      <c r="G112" s="34" t="s">
        <v>223</v>
      </c>
      <c r="H112" s="36">
        <v>435000</v>
      </c>
      <c r="I112" s="37">
        <v>8221</v>
      </c>
      <c r="J112" s="34"/>
      <c r="K112" s="36">
        <f t="shared" ref="K112:K143" si="8">+I112*J112</f>
        <v>0</v>
      </c>
      <c r="L112" s="37">
        <v>10859</v>
      </c>
      <c r="M112" s="34">
        <v>0</v>
      </c>
      <c r="N112" s="36">
        <f t="shared" si="7"/>
        <v>0</v>
      </c>
      <c r="O112" s="36"/>
      <c r="P112" s="1"/>
      <c r="Q112" s="36"/>
      <c r="R112" s="1"/>
      <c r="S112" s="36"/>
      <c r="T112" s="36"/>
      <c r="U112" s="34"/>
      <c r="V112" s="36"/>
      <c r="W112" s="34"/>
      <c r="X112" s="2"/>
      <c r="Y112" s="39">
        <f>+H112+K112+N112+O112+Q112+S112+T112+V112+W112</f>
        <v>435000</v>
      </c>
    </row>
    <row r="113" spans="1:25" ht="30" x14ac:dyDescent="0.3">
      <c r="A113" s="58">
        <v>98</v>
      </c>
      <c r="B113" s="34" t="s">
        <v>16</v>
      </c>
      <c r="C113" s="34" t="s">
        <v>102</v>
      </c>
      <c r="D113" s="35" t="s">
        <v>18</v>
      </c>
      <c r="E113" s="34" t="s">
        <v>146</v>
      </c>
      <c r="F113" s="34" t="s">
        <v>101</v>
      </c>
      <c r="G113" s="34" t="s">
        <v>76</v>
      </c>
      <c r="H113" s="36">
        <v>968950</v>
      </c>
      <c r="I113" s="37">
        <v>18579</v>
      </c>
      <c r="J113" s="34">
        <v>15</v>
      </c>
      <c r="K113" s="36">
        <f t="shared" si="8"/>
        <v>278685</v>
      </c>
      <c r="L113" s="37">
        <v>18652</v>
      </c>
      <c r="M113" s="34">
        <v>2</v>
      </c>
      <c r="N113" s="36">
        <f t="shared" si="7"/>
        <v>37304</v>
      </c>
      <c r="O113" s="36"/>
      <c r="P113" s="1"/>
      <c r="Q113" s="36"/>
      <c r="R113" s="1">
        <v>0.65</v>
      </c>
      <c r="S113" s="36">
        <f>+R113*H113</f>
        <v>629817.5</v>
      </c>
      <c r="T113" s="36"/>
      <c r="U113" s="34">
        <v>73.5</v>
      </c>
      <c r="V113" s="36">
        <f>+U113*2273</f>
        <v>167065.5</v>
      </c>
      <c r="W113" s="34"/>
      <c r="X113" s="2"/>
      <c r="Y113" s="39">
        <f>+H113+K113+N113+O113+Q113+S113+T113+V113+W113</f>
        <v>2081822</v>
      </c>
    </row>
    <row r="114" spans="1:25" ht="30" x14ac:dyDescent="0.3">
      <c r="A114" s="58">
        <v>99</v>
      </c>
      <c r="B114" s="34" t="s">
        <v>16</v>
      </c>
      <c r="C114" s="34" t="s">
        <v>124</v>
      </c>
      <c r="D114" s="35" t="s">
        <v>18</v>
      </c>
      <c r="E114" s="34" t="s">
        <v>147</v>
      </c>
      <c r="F114" s="34" t="s">
        <v>101</v>
      </c>
      <c r="G114" s="34" t="s">
        <v>223</v>
      </c>
      <c r="H114" s="36">
        <v>968950</v>
      </c>
      <c r="I114" s="37">
        <v>18579</v>
      </c>
      <c r="J114" s="34">
        <v>36</v>
      </c>
      <c r="K114" s="36">
        <f t="shared" si="8"/>
        <v>668844</v>
      </c>
      <c r="L114" s="37">
        <v>18652</v>
      </c>
      <c r="M114" s="34">
        <v>2</v>
      </c>
      <c r="N114" s="36">
        <f t="shared" si="7"/>
        <v>37304</v>
      </c>
      <c r="O114" s="36">
        <f>+'[1]FUNCIONARIOS ACTIVOS'!$M$30</f>
        <v>240362.5</v>
      </c>
      <c r="P114" s="1">
        <v>0.25</v>
      </c>
      <c r="Q114" s="36">
        <f>+P114*H114</f>
        <v>242237.5</v>
      </c>
      <c r="R114" s="1"/>
      <c r="S114" s="36"/>
      <c r="T114" s="36"/>
      <c r="U114" s="34">
        <v>75.5</v>
      </c>
      <c r="V114" s="36">
        <f>+U114*2273</f>
        <v>171611.5</v>
      </c>
      <c r="W114" s="34"/>
      <c r="X114" s="23"/>
      <c r="Y114" s="39">
        <f>+H114+K114+N114+O114+Q114+S114+T114+V114+W114</f>
        <v>2329309.5</v>
      </c>
    </row>
    <row r="115" spans="1:25" ht="27.6" x14ac:dyDescent="0.3">
      <c r="A115" s="58">
        <v>100</v>
      </c>
      <c r="B115" s="34" t="s">
        <v>16</v>
      </c>
      <c r="C115" s="34" t="s">
        <v>26</v>
      </c>
      <c r="D115" s="35" t="s">
        <v>23</v>
      </c>
      <c r="E115" s="34" t="s">
        <v>148</v>
      </c>
      <c r="F115" s="34" t="s">
        <v>242</v>
      </c>
      <c r="G115" s="34" t="s">
        <v>255</v>
      </c>
      <c r="H115" s="36">
        <v>373750</v>
      </c>
      <c r="I115" s="37">
        <v>7033</v>
      </c>
      <c r="J115" s="34">
        <v>13</v>
      </c>
      <c r="K115" s="36">
        <f t="shared" si="8"/>
        <v>91429</v>
      </c>
      <c r="L115" s="37">
        <v>9303</v>
      </c>
      <c r="M115" s="34">
        <v>4</v>
      </c>
      <c r="N115" s="36">
        <f t="shared" si="7"/>
        <v>37212</v>
      </c>
      <c r="O115" s="36">
        <f>+'[1]FUNCIONARIOS ACTIVOS'!$M$31</f>
        <v>54937.5</v>
      </c>
      <c r="P115" s="1"/>
      <c r="Q115" s="36"/>
      <c r="R115" s="1"/>
      <c r="S115" s="36"/>
      <c r="T115" s="36"/>
      <c r="U115" s="34"/>
      <c r="V115" s="36"/>
      <c r="W115" s="34"/>
      <c r="X115" s="24"/>
      <c r="Y115" s="39">
        <f>+H115+K115+N115+O115+Q115+S115+T115+V115+W115</f>
        <v>557328.5</v>
      </c>
    </row>
    <row r="116" spans="1:25" ht="27.6" customHeight="1" x14ac:dyDescent="0.25">
      <c r="A116" s="58">
        <v>101</v>
      </c>
      <c r="B116" s="34" t="s">
        <v>16</v>
      </c>
      <c r="C116" s="34" t="s">
        <v>102</v>
      </c>
      <c r="D116" s="35" t="s">
        <v>18</v>
      </c>
      <c r="E116" s="34" t="s">
        <v>149</v>
      </c>
      <c r="F116" s="34" t="s">
        <v>44</v>
      </c>
      <c r="G116" s="34" t="s">
        <v>76</v>
      </c>
      <c r="H116" s="36">
        <v>699500</v>
      </c>
      <c r="I116" s="37">
        <v>13352</v>
      </c>
      <c r="J116" s="34">
        <v>5</v>
      </c>
      <c r="K116" s="36">
        <f t="shared" si="8"/>
        <v>66760</v>
      </c>
      <c r="L116" s="37">
        <v>13425</v>
      </c>
      <c r="M116" s="34">
        <v>1</v>
      </c>
      <c r="N116" s="36">
        <f t="shared" si="7"/>
        <v>13425</v>
      </c>
      <c r="O116" s="36">
        <v>0</v>
      </c>
      <c r="P116" s="1"/>
      <c r="Q116" s="36"/>
      <c r="R116" s="1">
        <v>0.3</v>
      </c>
      <c r="S116" s="36">
        <f>+R116*H116</f>
        <v>209850</v>
      </c>
      <c r="T116" s="36"/>
      <c r="U116" s="34">
        <v>7</v>
      </c>
      <c r="V116" s="36">
        <f>+U116*2273</f>
        <v>15911</v>
      </c>
      <c r="W116" s="34"/>
      <c r="X116" s="47"/>
      <c r="Y116" s="39">
        <f>+H116+K116+N116+O116+Q116+S116+T116+V116+W116</f>
        <v>1005446</v>
      </c>
    </row>
    <row r="117" spans="1:25" ht="30" customHeight="1" x14ac:dyDescent="0.3">
      <c r="A117" s="58">
        <v>102</v>
      </c>
      <c r="B117" s="34" t="s">
        <v>31</v>
      </c>
      <c r="C117" s="34" t="s">
        <v>26</v>
      </c>
      <c r="D117" s="35" t="s">
        <v>23</v>
      </c>
      <c r="E117" s="34" t="s">
        <v>202</v>
      </c>
      <c r="F117" s="34" t="s">
        <v>34</v>
      </c>
      <c r="G117" s="34" t="s">
        <v>224</v>
      </c>
      <c r="H117" s="36">
        <v>617650</v>
      </c>
      <c r="I117" s="37">
        <v>11764</v>
      </c>
      <c r="J117" s="34">
        <v>11</v>
      </c>
      <c r="K117" s="36">
        <f t="shared" si="8"/>
        <v>129404</v>
      </c>
      <c r="L117" s="37">
        <v>11837</v>
      </c>
      <c r="M117" s="34">
        <v>4</v>
      </c>
      <c r="N117" s="36">
        <f t="shared" si="7"/>
        <v>47348</v>
      </c>
      <c r="O117" s="36">
        <v>152537</v>
      </c>
      <c r="P117" s="1">
        <v>0.25</v>
      </c>
      <c r="Q117" s="36">
        <f>+P117*H117</f>
        <v>154412.5</v>
      </c>
      <c r="R117" s="1"/>
      <c r="S117" s="36"/>
      <c r="T117" s="36">
        <v>0</v>
      </c>
      <c r="U117" s="34">
        <v>7</v>
      </c>
      <c r="V117" s="36">
        <f>+U117*2273</f>
        <v>15911</v>
      </c>
      <c r="W117" s="34"/>
      <c r="X117" s="20">
        <f>-O117/30*4</f>
        <v>-20338.266666666666</v>
      </c>
      <c r="Y117" s="39">
        <f>+H117+K117+N117+O117+Q117+S117+T117+V117+W117</f>
        <v>1117262.5</v>
      </c>
    </row>
    <row r="118" spans="1:25" ht="27.6" customHeight="1" x14ac:dyDescent="0.3">
      <c r="A118" s="58">
        <v>103</v>
      </c>
      <c r="B118" s="34" t="s">
        <v>16</v>
      </c>
      <c r="C118" s="34" t="s">
        <v>43</v>
      </c>
      <c r="D118" s="35" t="s">
        <v>18</v>
      </c>
      <c r="E118" s="34" t="s">
        <v>150</v>
      </c>
      <c r="F118" s="34" t="s">
        <v>41</v>
      </c>
      <c r="G118" s="34" t="s">
        <v>223</v>
      </c>
      <c r="H118" s="36">
        <v>887900</v>
      </c>
      <c r="I118" s="37">
        <v>17007</v>
      </c>
      <c r="J118" s="34">
        <v>26</v>
      </c>
      <c r="K118" s="36">
        <f t="shared" si="8"/>
        <v>442182</v>
      </c>
      <c r="L118" s="37">
        <v>17080</v>
      </c>
      <c r="M118" s="34">
        <v>2</v>
      </c>
      <c r="N118" s="36">
        <f t="shared" si="7"/>
        <v>34160</v>
      </c>
      <c r="O118" s="36">
        <v>0</v>
      </c>
      <c r="P118" s="1">
        <v>0.55000000000000004</v>
      </c>
      <c r="Q118" s="36">
        <f>+P118*H118</f>
        <v>488345.00000000006</v>
      </c>
      <c r="R118" s="1"/>
      <c r="S118" s="36"/>
      <c r="T118" s="36">
        <v>500</v>
      </c>
      <c r="U118" s="34">
        <v>55.5</v>
      </c>
      <c r="V118" s="36">
        <f>+U118*2273</f>
        <v>126151.5</v>
      </c>
      <c r="W118" s="34"/>
      <c r="X118" s="2"/>
      <c r="Y118" s="39">
        <f>+H118+K118+N118+O118+Q118+S118+T118+V118+W118</f>
        <v>1979238.5</v>
      </c>
    </row>
    <row r="119" spans="1:25" ht="27.6" x14ac:dyDescent="0.3">
      <c r="A119" s="58">
        <v>104</v>
      </c>
      <c r="B119" s="34" t="s">
        <v>16</v>
      </c>
      <c r="C119" s="34" t="s">
        <v>26</v>
      </c>
      <c r="D119" s="35" t="s">
        <v>23</v>
      </c>
      <c r="E119" s="34" t="s">
        <v>151</v>
      </c>
      <c r="F119" s="34" t="s">
        <v>242</v>
      </c>
      <c r="G119" s="34" t="s">
        <v>243</v>
      </c>
      <c r="H119" s="36">
        <v>373750</v>
      </c>
      <c r="I119" s="37">
        <v>7033</v>
      </c>
      <c r="J119" s="34">
        <v>0</v>
      </c>
      <c r="K119" s="36">
        <f t="shared" si="8"/>
        <v>0</v>
      </c>
      <c r="L119" s="37">
        <v>9303</v>
      </c>
      <c r="M119" s="34">
        <v>2</v>
      </c>
      <c r="N119" s="36">
        <f t="shared" si="7"/>
        <v>18606</v>
      </c>
      <c r="O119" s="36"/>
      <c r="P119" s="1"/>
      <c r="Q119" s="36"/>
      <c r="R119" s="1"/>
      <c r="S119" s="36"/>
      <c r="T119" s="36"/>
      <c r="U119" s="34"/>
      <c r="V119" s="36"/>
      <c r="W119" s="34"/>
      <c r="X119" s="2">
        <f>-Y119/2</f>
        <v>-196178</v>
      </c>
      <c r="Y119" s="39">
        <f>+H119+K119+N119+O119+Q119+S119+T119+V119+W119</f>
        <v>392356</v>
      </c>
    </row>
    <row r="120" spans="1:25" ht="30" x14ac:dyDescent="0.3">
      <c r="A120" s="58">
        <v>105</v>
      </c>
      <c r="B120" s="34" t="s">
        <v>16</v>
      </c>
      <c r="C120" s="34" t="s">
        <v>94</v>
      </c>
      <c r="D120" s="35" t="s">
        <v>18</v>
      </c>
      <c r="E120" s="34" t="s">
        <v>152</v>
      </c>
      <c r="F120" s="34" t="s">
        <v>251</v>
      </c>
      <c r="G120" s="34" t="s">
        <v>252</v>
      </c>
      <c r="H120" s="36">
        <v>330000</v>
      </c>
      <c r="I120" s="37">
        <v>6859</v>
      </c>
      <c r="J120" s="34">
        <v>10</v>
      </c>
      <c r="K120" s="36">
        <f t="shared" si="8"/>
        <v>68590</v>
      </c>
      <c r="L120" s="37">
        <v>8192</v>
      </c>
      <c r="M120" s="34">
        <v>2</v>
      </c>
      <c r="N120" s="36">
        <f t="shared" si="7"/>
        <v>16384</v>
      </c>
      <c r="O120" s="36">
        <v>0</v>
      </c>
      <c r="P120" s="1"/>
      <c r="Q120" s="36"/>
      <c r="R120" s="1"/>
      <c r="S120" s="36"/>
      <c r="T120" s="36"/>
      <c r="U120" s="34"/>
      <c r="V120" s="36"/>
      <c r="W120" s="34"/>
      <c r="X120" s="2"/>
      <c r="Y120" s="39">
        <f>+H120+K120+N120+O120+Q120+S120+T120+V120+W120</f>
        <v>414974</v>
      </c>
    </row>
    <row r="121" spans="1:25" ht="27.6" x14ac:dyDescent="0.3">
      <c r="A121" s="58">
        <v>106</v>
      </c>
      <c r="B121" s="34" t="s">
        <v>16</v>
      </c>
      <c r="C121" s="34" t="s">
        <v>26</v>
      </c>
      <c r="D121" s="35" t="s">
        <v>23</v>
      </c>
      <c r="E121" s="34" t="s">
        <v>154</v>
      </c>
      <c r="F121" s="34" t="s">
        <v>25</v>
      </c>
      <c r="G121" s="34" t="s">
        <v>259</v>
      </c>
      <c r="H121" s="36">
        <v>759950</v>
      </c>
      <c r="I121" s="37">
        <v>14525</v>
      </c>
      <c r="J121" s="34">
        <v>6</v>
      </c>
      <c r="K121" s="36">
        <f t="shared" si="8"/>
        <v>87150</v>
      </c>
      <c r="L121" s="37">
        <v>14598</v>
      </c>
      <c r="M121" s="34">
        <v>4</v>
      </c>
      <c r="N121" s="36">
        <f t="shared" si="7"/>
        <v>58392</v>
      </c>
      <c r="O121" s="36">
        <f>+'[1]FUNCIONARIOS ACTIVOS'!$M$32</f>
        <v>188112.5</v>
      </c>
      <c r="P121" s="1">
        <v>0.25</v>
      </c>
      <c r="Q121" s="36">
        <f>+P121*H121</f>
        <v>189987.5</v>
      </c>
      <c r="R121" s="1"/>
      <c r="S121" s="1"/>
      <c r="T121" s="36"/>
      <c r="U121" s="34">
        <v>30.5</v>
      </c>
      <c r="V121" s="36">
        <f>+U121*2273</f>
        <v>69326.5</v>
      </c>
      <c r="W121" s="34"/>
      <c r="X121" s="2"/>
      <c r="Y121" s="39">
        <f>+H121+K121+N121+O121+Q121+S121+T121+V121+W121</f>
        <v>1352918.5</v>
      </c>
    </row>
    <row r="122" spans="1:25" ht="27.6" customHeight="1" x14ac:dyDescent="0.25">
      <c r="A122" s="58">
        <v>107</v>
      </c>
      <c r="B122" s="34" t="s">
        <v>16</v>
      </c>
      <c r="C122" s="34" t="s">
        <v>79</v>
      </c>
      <c r="D122" s="35" t="s">
        <v>18</v>
      </c>
      <c r="E122" s="34" t="s">
        <v>155</v>
      </c>
      <c r="F122" s="34" t="s">
        <v>25</v>
      </c>
      <c r="G122" s="34" t="s">
        <v>156</v>
      </c>
      <c r="H122" s="36">
        <v>759950</v>
      </c>
      <c r="I122" s="37">
        <v>14525</v>
      </c>
      <c r="J122" s="34">
        <v>12</v>
      </c>
      <c r="K122" s="36">
        <f t="shared" si="8"/>
        <v>174300</v>
      </c>
      <c r="L122" s="37">
        <v>14598</v>
      </c>
      <c r="M122" s="34">
        <v>2</v>
      </c>
      <c r="N122" s="36">
        <f t="shared" si="7"/>
        <v>29196</v>
      </c>
      <c r="O122" s="36"/>
      <c r="P122" s="1">
        <v>0.55000000000000004</v>
      </c>
      <c r="Q122" s="36">
        <f>+P122*H122</f>
        <v>417972.50000000006</v>
      </c>
      <c r="R122" s="1"/>
      <c r="S122" s="36"/>
      <c r="T122" s="36"/>
      <c r="U122" s="34">
        <v>53.5</v>
      </c>
      <c r="V122" s="36">
        <f>+U122*2273</f>
        <v>121605.5</v>
      </c>
      <c r="W122" s="34"/>
      <c r="X122" s="47"/>
      <c r="Y122" s="39">
        <f>+H122+K122+N122+O122+Q122+S122+T122+V122+W122</f>
        <v>1503024</v>
      </c>
    </row>
    <row r="123" spans="1:25" ht="39.6" customHeight="1" x14ac:dyDescent="0.3">
      <c r="A123" s="58">
        <v>108</v>
      </c>
      <c r="B123" s="34" t="s">
        <v>16</v>
      </c>
      <c r="C123" s="34" t="s">
        <v>55</v>
      </c>
      <c r="D123" s="35" t="s">
        <v>18</v>
      </c>
      <c r="E123" s="34" t="s">
        <v>157</v>
      </c>
      <c r="F123" s="34" t="s">
        <v>25</v>
      </c>
      <c r="G123" s="34" t="s">
        <v>76</v>
      </c>
      <c r="H123" s="36">
        <v>759950</v>
      </c>
      <c r="I123" s="37">
        <v>14525</v>
      </c>
      <c r="J123" s="34">
        <v>25</v>
      </c>
      <c r="K123" s="36">
        <f t="shared" si="8"/>
        <v>363125</v>
      </c>
      <c r="L123" s="37">
        <v>14598</v>
      </c>
      <c r="M123" s="34">
        <v>2</v>
      </c>
      <c r="N123" s="36">
        <f t="shared" si="7"/>
        <v>29196</v>
      </c>
      <c r="O123" s="36"/>
      <c r="P123" s="1"/>
      <c r="Q123" s="36"/>
      <c r="R123" s="1">
        <v>0.65</v>
      </c>
      <c r="S123" s="36">
        <f>+R123*H123</f>
        <v>493967.5</v>
      </c>
      <c r="T123" s="36"/>
      <c r="U123" s="34">
        <v>42</v>
      </c>
      <c r="V123" s="36">
        <f>+U123*2273</f>
        <v>95466</v>
      </c>
      <c r="W123" s="34"/>
      <c r="X123" s="20"/>
      <c r="Y123" s="39">
        <f>+H123+K123+N123+O123+Q123+S123+T123+V123+W123</f>
        <v>1741704.5</v>
      </c>
    </row>
    <row r="124" spans="1:25" ht="30" customHeight="1" x14ac:dyDescent="0.3">
      <c r="A124" s="58">
        <v>109</v>
      </c>
      <c r="B124" s="34" t="s">
        <v>16</v>
      </c>
      <c r="C124" s="34" t="s">
        <v>26</v>
      </c>
      <c r="D124" s="35" t="s">
        <v>23</v>
      </c>
      <c r="E124" s="34" t="s">
        <v>158</v>
      </c>
      <c r="F124" s="34" t="s">
        <v>242</v>
      </c>
      <c r="G124" s="34" t="s">
        <v>243</v>
      </c>
      <c r="H124" s="36">
        <v>373750</v>
      </c>
      <c r="I124" s="37">
        <v>7033</v>
      </c>
      <c r="J124" s="34">
        <v>24</v>
      </c>
      <c r="K124" s="36">
        <f t="shared" si="8"/>
        <v>168792</v>
      </c>
      <c r="L124" s="37">
        <v>9303</v>
      </c>
      <c r="M124" s="34">
        <v>4</v>
      </c>
      <c r="N124" s="36">
        <f t="shared" si="7"/>
        <v>37212</v>
      </c>
      <c r="O124" s="36"/>
      <c r="P124" s="1"/>
      <c r="Q124" s="36"/>
      <c r="R124" s="1"/>
      <c r="S124" s="36"/>
      <c r="T124" s="36"/>
      <c r="U124" s="34"/>
      <c r="V124" s="36"/>
      <c r="W124" s="34"/>
      <c r="X124" s="2"/>
      <c r="Y124" s="39">
        <f>+H124+K124+N124+O124+Q124+S124+T124+V124+W124</f>
        <v>579754</v>
      </c>
    </row>
    <row r="125" spans="1:25" ht="30" x14ac:dyDescent="0.3">
      <c r="A125" s="58">
        <v>110</v>
      </c>
      <c r="B125" s="34" t="s">
        <v>16</v>
      </c>
      <c r="C125" s="34" t="s">
        <v>38</v>
      </c>
      <c r="D125" s="35" t="s">
        <v>18</v>
      </c>
      <c r="E125" s="34" t="s">
        <v>159</v>
      </c>
      <c r="F125" s="34" t="s">
        <v>260</v>
      </c>
      <c r="G125" s="34" t="s">
        <v>261</v>
      </c>
      <c r="H125" s="36">
        <v>293000</v>
      </c>
      <c r="I125" s="37">
        <v>6859</v>
      </c>
      <c r="J125" s="34">
        <v>0</v>
      </c>
      <c r="K125" s="36">
        <f t="shared" si="8"/>
        <v>0</v>
      </c>
      <c r="L125" s="37">
        <v>7252</v>
      </c>
      <c r="M125" s="34">
        <v>0</v>
      </c>
      <c r="N125" s="36">
        <f t="shared" si="7"/>
        <v>0</v>
      </c>
      <c r="O125" s="36">
        <f>+'[1]FUNCIONARIOS ACTIVOS'!$M$33</f>
        <v>42825</v>
      </c>
      <c r="P125" s="1"/>
      <c r="Q125" s="36"/>
      <c r="R125" s="1"/>
      <c r="S125" s="36"/>
      <c r="T125" s="36"/>
      <c r="U125" s="34"/>
      <c r="V125" s="36"/>
      <c r="W125" s="34"/>
      <c r="X125" s="2"/>
      <c r="Y125" s="39">
        <f>+H125+K125+N125+O125+Q125+S125+T125+V125+W125</f>
        <v>335825</v>
      </c>
    </row>
    <row r="126" spans="1:25" ht="27.6" x14ac:dyDescent="0.3">
      <c r="A126" s="58">
        <v>111</v>
      </c>
      <c r="B126" s="34" t="s">
        <v>16</v>
      </c>
      <c r="C126" s="34" t="s">
        <v>52</v>
      </c>
      <c r="D126" s="35" t="s">
        <v>53</v>
      </c>
      <c r="E126" s="34" t="s">
        <v>220</v>
      </c>
      <c r="F126" s="34" t="s">
        <v>25</v>
      </c>
      <c r="G126" s="34" t="s">
        <v>225</v>
      </c>
      <c r="H126" s="36">
        <v>759950</v>
      </c>
      <c r="I126" s="37">
        <v>14525</v>
      </c>
      <c r="J126" s="34">
        <v>4</v>
      </c>
      <c r="K126" s="36">
        <f t="shared" si="8"/>
        <v>58100</v>
      </c>
      <c r="L126" s="37">
        <v>14598</v>
      </c>
      <c r="M126" s="34">
        <v>2</v>
      </c>
      <c r="N126" s="36">
        <f t="shared" si="7"/>
        <v>29196</v>
      </c>
      <c r="O126" s="36"/>
      <c r="P126" s="1"/>
      <c r="Q126" s="36"/>
      <c r="R126" s="1">
        <v>0.65</v>
      </c>
      <c r="S126" s="36">
        <f>+R126*H126</f>
        <v>493967.5</v>
      </c>
      <c r="T126" s="36"/>
      <c r="U126" s="34">
        <v>32</v>
      </c>
      <c r="V126" s="36">
        <f t="shared" ref="V126:V131" si="9">+U126*2273</f>
        <v>72736</v>
      </c>
      <c r="W126" s="34"/>
      <c r="X126" s="2"/>
      <c r="Y126" s="39">
        <f>+H126+K126+N126+O126+Q126+S126+T126+V126+W126</f>
        <v>1413949.5</v>
      </c>
    </row>
    <row r="127" spans="1:25" ht="30" x14ac:dyDescent="0.3">
      <c r="A127" s="58">
        <v>112</v>
      </c>
      <c r="B127" s="34" t="s">
        <v>16</v>
      </c>
      <c r="C127" s="34" t="s">
        <v>79</v>
      </c>
      <c r="D127" s="35" t="s">
        <v>18</v>
      </c>
      <c r="E127" s="34" t="s">
        <v>161</v>
      </c>
      <c r="F127" s="34" t="s">
        <v>44</v>
      </c>
      <c r="G127" s="34" t="s">
        <v>21</v>
      </c>
      <c r="H127" s="36">
        <v>699500</v>
      </c>
      <c r="I127" s="37">
        <v>13352</v>
      </c>
      <c r="J127" s="34">
        <v>10</v>
      </c>
      <c r="K127" s="36">
        <f t="shared" si="8"/>
        <v>133520</v>
      </c>
      <c r="L127" s="37">
        <v>13425</v>
      </c>
      <c r="M127" s="34">
        <v>2</v>
      </c>
      <c r="N127" s="36">
        <f t="shared" si="7"/>
        <v>26850</v>
      </c>
      <c r="O127" s="36"/>
      <c r="P127" s="1">
        <v>0.55000000000000004</v>
      </c>
      <c r="Q127" s="36">
        <f>+P127*H127</f>
        <v>384725.00000000006</v>
      </c>
      <c r="R127" s="1"/>
      <c r="S127" s="36"/>
      <c r="T127" s="36"/>
      <c r="U127" s="34">
        <v>22</v>
      </c>
      <c r="V127" s="36">
        <f t="shared" si="9"/>
        <v>50006</v>
      </c>
      <c r="W127" s="34"/>
      <c r="X127" s="2"/>
      <c r="Y127" s="39">
        <f>+H127+K127+N127+O127+Q127+S127+T127+V127+W127</f>
        <v>1294601</v>
      </c>
    </row>
    <row r="128" spans="1:25" ht="30" customHeight="1" x14ac:dyDescent="0.25">
      <c r="A128" s="58">
        <v>113</v>
      </c>
      <c r="B128" s="34" t="s">
        <v>16</v>
      </c>
      <c r="C128" s="34" t="s">
        <v>96</v>
      </c>
      <c r="D128" s="35" t="s">
        <v>23</v>
      </c>
      <c r="E128" s="34" t="s">
        <v>162</v>
      </c>
      <c r="F128" s="34" t="s">
        <v>34</v>
      </c>
      <c r="G128" s="34" t="s">
        <v>223</v>
      </c>
      <c r="H128" s="36">
        <v>617650</v>
      </c>
      <c r="I128" s="37">
        <v>11764</v>
      </c>
      <c r="J128" s="34">
        <v>6</v>
      </c>
      <c r="K128" s="36">
        <f t="shared" si="8"/>
        <v>70584</v>
      </c>
      <c r="L128" s="37">
        <v>11837</v>
      </c>
      <c r="M128" s="34">
        <v>2</v>
      </c>
      <c r="N128" s="36">
        <f t="shared" si="7"/>
        <v>23674</v>
      </c>
      <c r="O128" s="36"/>
      <c r="P128" s="1">
        <v>0.25</v>
      </c>
      <c r="Q128" s="36">
        <f>+P128*H128</f>
        <v>154412.5</v>
      </c>
      <c r="R128" s="1"/>
      <c r="S128" s="36"/>
      <c r="T128" s="36"/>
      <c r="U128" s="34"/>
      <c r="V128" s="36">
        <f t="shared" si="9"/>
        <v>0</v>
      </c>
      <c r="W128" s="34"/>
      <c r="X128" s="47"/>
      <c r="Y128" s="39">
        <f>+H128+K128+N128+O128+Q128+S128+T128+V128+W128</f>
        <v>866320.5</v>
      </c>
    </row>
    <row r="129" spans="1:26" ht="27.6" customHeight="1" x14ac:dyDescent="0.25">
      <c r="A129" s="58">
        <v>114</v>
      </c>
      <c r="B129" s="34" t="s">
        <v>164</v>
      </c>
      <c r="C129" s="34" t="s">
        <v>32</v>
      </c>
      <c r="D129" s="35" t="s">
        <v>18</v>
      </c>
      <c r="E129" s="34" t="s">
        <v>174</v>
      </c>
      <c r="F129" s="34" t="s">
        <v>175</v>
      </c>
      <c r="G129" s="34" t="s">
        <v>21</v>
      </c>
      <c r="H129" s="36">
        <v>1462900</v>
      </c>
      <c r="I129" s="37">
        <v>28235</v>
      </c>
      <c r="J129" s="34">
        <v>19</v>
      </c>
      <c r="K129" s="36">
        <f t="shared" si="8"/>
        <v>536465</v>
      </c>
      <c r="L129" s="37">
        <v>28380</v>
      </c>
      <c r="M129" s="34">
        <v>2</v>
      </c>
      <c r="N129" s="36">
        <f t="shared" ref="N129:N160" si="10">+L129*M129</f>
        <v>56760</v>
      </c>
      <c r="O129" s="36"/>
      <c r="P129" s="1"/>
      <c r="Q129" s="36"/>
      <c r="R129" s="1">
        <v>0.3</v>
      </c>
      <c r="S129" s="36">
        <f>+R129*H129</f>
        <v>438870</v>
      </c>
      <c r="T129" s="36"/>
      <c r="U129" s="34">
        <v>66</v>
      </c>
      <c r="V129" s="36">
        <f t="shared" si="9"/>
        <v>150018</v>
      </c>
      <c r="W129" s="34"/>
      <c r="X129" s="45"/>
      <c r="Y129" s="39">
        <f>+H129+K129+N129+O129+Q129+S129+T129+V129+W129</f>
        <v>2645013</v>
      </c>
    </row>
    <row r="130" spans="1:26" ht="30" customHeight="1" x14ac:dyDescent="0.3">
      <c r="A130" s="58">
        <v>115</v>
      </c>
      <c r="B130" s="34" t="s">
        <v>164</v>
      </c>
      <c r="C130" s="34" t="s">
        <v>45</v>
      </c>
      <c r="D130" s="35" t="s">
        <v>18</v>
      </c>
      <c r="E130" s="34" t="s">
        <v>195</v>
      </c>
      <c r="F130" s="34" t="s">
        <v>196</v>
      </c>
      <c r="G130" s="34" t="s">
        <v>21</v>
      </c>
      <c r="H130" s="36">
        <v>1629400</v>
      </c>
      <c r="I130" s="37">
        <v>31465</v>
      </c>
      <c r="J130" s="34">
        <v>16</v>
      </c>
      <c r="K130" s="36">
        <f t="shared" si="8"/>
        <v>503440</v>
      </c>
      <c r="L130" s="37">
        <v>31610</v>
      </c>
      <c r="M130" s="34">
        <v>2</v>
      </c>
      <c r="N130" s="36">
        <f t="shared" si="10"/>
        <v>63220</v>
      </c>
      <c r="O130" s="36"/>
      <c r="P130" s="1"/>
      <c r="Q130" s="36"/>
      <c r="R130" s="1">
        <v>0.3</v>
      </c>
      <c r="S130" s="36">
        <f>+R130*H130</f>
        <v>488820</v>
      </c>
      <c r="T130" s="36"/>
      <c r="U130" s="34">
        <v>53.5</v>
      </c>
      <c r="V130" s="36">
        <f t="shared" si="9"/>
        <v>121605.5</v>
      </c>
      <c r="W130" s="34"/>
      <c r="X130" s="20"/>
      <c r="Y130" s="39">
        <f>+H130+K130+N130+O130+Q130+S130+T130+V130+W130</f>
        <v>2806485.5</v>
      </c>
      <c r="Z130" s="27">
        <f>2645000+2711000</f>
        <v>5356000</v>
      </c>
    </row>
    <row r="131" spans="1:26" ht="30" customHeight="1" x14ac:dyDescent="0.3">
      <c r="A131" s="58">
        <v>116</v>
      </c>
      <c r="B131" s="34" t="s">
        <v>16</v>
      </c>
      <c r="C131" s="34" t="s">
        <v>55</v>
      </c>
      <c r="D131" s="35" t="s">
        <v>23</v>
      </c>
      <c r="E131" s="34" t="s">
        <v>166</v>
      </c>
      <c r="F131" s="34" t="s">
        <v>101</v>
      </c>
      <c r="G131" s="34" t="s">
        <v>241</v>
      </c>
      <c r="H131" s="36">
        <v>968950</v>
      </c>
      <c r="I131" s="37">
        <v>18579</v>
      </c>
      <c r="J131" s="34">
        <v>26</v>
      </c>
      <c r="K131" s="36">
        <f t="shared" si="8"/>
        <v>483054</v>
      </c>
      <c r="L131" s="37">
        <v>18652</v>
      </c>
      <c r="M131" s="34">
        <v>2</v>
      </c>
      <c r="N131" s="36">
        <f t="shared" si="10"/>
        <v>37304</v>
      </c>
      <c r="O131" s="36"/>
      <c r="P131" s="1">
        <v>0.55000000000000004</v>
      </c>
      <c r="Q131" s="36">
        <f>+P131*H131</f>
        <v>532922.5</v>
      </c>
      <c r="R131" s="1"/>
      <c r="S131" s="36"/>
      <c r="T131" s="36">
        <v>500</v>
      </c>
      <c r="U131" s="34">
        <v>73</v>
      </c>
      <c r="V131" s="36">
        <f t="shared" si="9"/>
        <v>165929</v>
      </c>
      <c r="W131" s="34"/>
      <c r="X131" s="2"/>
      <c r="Y131" s="39">
        <f>+H131+K131+N131+O131+Q131+S131+T131+V131+W131</f>
        <v>2188659.5</v>
      </c>
      <c r="Z131" s="27">
        <f>+Z130-4845000</f>
        <v>511000</v>
      </c>
    </row>
    <row r="132" spans="1:26" ht="27.6" customHeight="1" x14ac:dyDescent="0.25">
      <c r="A132" s="58">
        <v>117</v>
      </c>
      <c r="B132" s="34" t="s">
        <v>16</v>
      </c>
      <c r="C132" s="34" t="s">
        <v>17</v>
      </c>
      <c r="D132" s="35" t="s">
        <v>18</v>
      </c>
      <c r="E132" s="34" t="s">
        <v>167</v>
      </c>
      <c r="F132" s="34" t="s">
        <v>168</v>
      </c>
      <c r="G132" s="34" t="s">
        <v>21</v>
      </c>
      <c r="H132" s="36">
        <v>298750</v>
      </c>
      <c r="I132" s="37">
        <v>6859</v>
      </c>
      <c r="J132" s="34">
        <v>10</v>
      </c>
      <c r="K132" s="36">
        <f t="shared" si="8"/>
        <v>68590</v>
      </c>
      <c r="L132" s="37">
        <v>7398</v>
      </c>
      <c r="M132" s="34">
        <v>4</v>
      </c>
      <c r="N132" s="36">
        <f t="shared" si="10"/>
        <v>29592</v>
      </c>
      <c r="O132" s="36">
        <f>+'[1]FUNCIONARIOS ACTIVOS'!$M$35</f>
        <v>43687.5</v>
      </c>
      <c r="P132" s="1"/>
      <c r="Q132" s="36"/>
      <c r="R132" s="1"/>
      <c r="S132" s="36"/>
      <c r="T132" s="36"/>
      <c r="U132" s="34"/>
      <c r="V132" s="36"/>
      <c r="W132" s="34"/>
      <c r="X132" s="47"/>
      <c r="Y132" s="39">
        <f>+H132+K132+N132+O132+Q132+S132+T132+V132+W132</f>
        <v>440619.5</v>
      </c>
      <c r="Z132" s="27">
        <f>2711000/3</f>
        <v>903666.66666666663</v>
      </c>
    </row>
    <row r="133" spans="1:26" ht="30" customHeight="1" x14ac:dyDescent="0.25">
      <c r="A133" s="58">
        <v>118</v>
      </c>
      <c r="B133" s="34" t="s">
        <v>16</v>
      </c>
      <c r="C133" s="34" t="s">
        <v>94</v>
      </c>
      <c r="D133" s="35" t="s">
        <v>18</v>
      </c>
      <c r="E133" s="34" t="s">
        <v>169</v>
      </c>
      <c r="F133" s="34" t="s">
        <v>253</v>
      </c>
      <c r="G133" s="34" t="s">
        <v>254</v>
      </c>
      <c r="H133" s="36">
        <v>617650</v>
      </c>
      <c r="I133" s="37">
        <v>11764</v>
      </c>
      <c r="J133" s="34">
        <v>7</v>
      </c>
      <c r="K133" s="36">
        <f t="shared" si="8"/>
        <v>82348</v>
      </c>
      <c r="L133" s="37">
        <v>11837</v>
      </c>
      <c r="M133" s="34">
        <v>2</v>
      </c>
      <c r="N133" s="36">
        <f t="shared" si="10"/>
        <v>23674</v>
      </c>
      <c r="O133" s="36"/>
      <c r="P133" s="1"/>
      <c r="Q133" s="36"/>
      <c r="R133" s="1">
        <v>0.65</v>
      </c>
      <c r="S133" s="36">
        <f>+R133*H133</f>
        <v>401472.5</v>
      </c>
      <c r="T133" s="36"/>
      <c r="U133" s="34">
        <v>21.5</v>
      </c>
      <c r="V133" s="36">
        <f>+U133*2273</f>
        <v>48869.5</v>
      </c>
      <c r="W133" s="34"/>
      <c r="X133" s="45"/>
      <c r="Y133" s="39">
        <f>+H133+K133+N133+O133+Q133+S133+T133+V133+W133</f>
        <v>1174014</v>
      </c>
    </row>
    <row r="134" spans="1:26" ht="30" customHeight="1" x14ac:dyDescent="0.3">
      <c r="A134" s="58">
        <v>119</v>
      </c>
      <c r="B134" s="34" t="s">
        <v>31</v>
      </c>
      <c r="C134" s="34" t="s">
        <v>102</v>
      </c>
      <c r="D134" s="35" t="s">
        <v>18</v>
      </c>
      <c r="E134" s="34" t="s">
        <v>170</v>
      </c>
      <c r="F134" s="34" t="s">
        <v>33</v>
      </c>
      <c r="G134" s="34" t="s">
        <v>21</v>
      </c>
      <c r="H134" s="36">
        <v>343050</v>
      </c>
      <c r="I134" s="37">
        <v>6859</v>
      </c>
      <c r="J134" s="34">
        <v>0</v>
      </c>
      <c r="K134" s="36">
        <f t="shared" si="8"/>
        <v>0</v>
      </c>
      <c r="L134" s="37">
        <v>8523</v>
      </c>
      <c r="M134" s="34">
        <v>0</v>
      </c>
      <c r="N134" s="36">
        <f t="shared" si="10"/>
        <v>0</v>
      </c>
      <c r="O134" s="36"/>
      <c r="P134" s="1"/>
      <c r="Q134" s="36"/>
      <c r="R134" s="1"/>
      <c r="S134" s="36"/>
      <c r="T134" s="36"/>
      <c r="U134" s="34"/>
      <c r="V134" s="36"/>
      <c r="W134" s="34"/>
      <c r="X134" s="20"/>
      <c r="Y134" s="39">
        <f>+H134+K134+N134+O134+Q134+S134+T134+V134+W134</f>
        <v>343050</v>
      </c>
    </row>
    <row r="135" spans="1:26" ht="30" customHeight="1" x14ac:dyDescent="0.3">
      <c r="A135" s="58">
        <v>120</v>
      </c>
      <c r="B135" s="34" t="s">
        <v>16</v>
      </c>
      <c r="C135" s="34" t="s">
        <v>17</v>
      </c>
      <c r="D135" s="35" t="s">
        <v>18</v>
      </c>
      <c r="E135" s="34" t="s">
        <v>171</v>
      </c>
      <c r="F135" s="34" t="s">
        <v>44</v>
      </c>
      <c r="G135" s="34" t="s">
        <v>262</v>
      </c>
      <c r="H135" s="36">
        <v>699500</v>
      </c>
      <c r="I135" s="37">
        <v>13352</v>
      </c>
      <c r="J135" s="34">
        <v>16</v>
      </c>
      <c r="K135" s="36">
        <f t="shared" si="8"/>
        <v>213632</v>
      </c>
      <c r="L135" s="37">
        <v>13425</v>
      </c>
      <c r="M135" s="34">
        <v>2</v>
      </c>
      <c r="N135" s="36">
        <f t="shared" si="10"/>
        <v>26850</v>
      </c>
      <c r="O135" s="36"/>
      <c r="P135" s="1">
        <v>0.55000000000000004</v>
      </c>
      <c r="Q135" s="36">
        <f>+P135*H135</f>
        <v>384725.00000000006</v>
      </c>
      <c r="R135" s="1"/>
      <c r="S135" s="36"/>
      <c r="T135" s="36"/>
      <c r="U135" s="34">
        <v>42.5</v>
      </c>
      <c r="V135" s="36">
        <f>+U135*2273</f>
        <v>96602.5</v>
      </c>
      <c r="W135" s="34"/>
      <c r="X135" s="2">
        <f>-Y135/30*2</f>
        <v>-94753.96666666666</v>
      </c>
      <c r="Y135" s="39">
        <f>+H135+K135+N135+O135+Q135+S135+T135+V135+W135</f>
        <v>1421309.5</v>
      </c>
    </row>
    <row r="136" spans="1:26" ht="30" x14ac:dyDescent="0.3">
      <c r="A136" s="58">
        <v>121</v>
      </c>
      <c r="B136" s="34" t="s">
        <v>16</v>
      </c>
      <c r="C136" s="34" t="s">
        <v>94</v>
      </c>
      <c r="D136" s="35" t="s">
        <v>18</v>
      </c>
      <c r="E136" s="34" t="s">
        <v>172</v>
      </c>
      <c r="F136" s="34" t="s">
        <v>244</v>
      </c>
      <c r="G136" s="34" t="s">
        <v>255</v>
      </c>
      <c r="H136" s="36">
        <v>435000</v>
      </c>
      <c r="I136" s="37">
        <v>8221</v>
      </c>
      <c r="J136" s="34">
        <v>7</v>
      </c>
      <c r="K136" s="36">
        <f t="shared" si="8"/>
        <v>57547</v>
      </c>
      <c r="L136" s="37">
        <v>10859</v>
      </c>
      <c r="M136" s="34">
        <v>4</v>
      </c>
      <c r="N136" s="36">
        <f t="shared" si="10"/>
        <v>43436</v>
      </c>
      <c r="O136" s="36"/>
      <c r="P136" s="1"/>
      <c r="Q136" s="36"/>
      <c r="R136" s="1"/>
      <c r="S136" s="36"/>
      <c r="T136" s="36"/>
      <c r="U136" s="34"/>
      <c r="V136" s="36"/>
      <c r="W136" s="34"/>
      <c r="X136" s="2"/>
      <c r="Y136" s="39">
        <f>+H136+K136+N136+O136+Q136+S136+T136+V136+W136</f>
        <v>535983</v>
      </c>
    </row>
    <row r="137" spans="1:26" ht="41.4" x14ac:dyDescent="0.3">
      <c r="A137" s="58">
        <v>122</v>
      </c>
      <c r="B137" s="34" t="s">
        <v>31</v>
      </c>
      <c r="C137" s="34" t="s">
        <v>89</v>
      </c>
      <c r="D137" s="35" t="s">
        <v>18</v>
      </c>
      <c r="E137" s="34" t="s">
        <v>173</v>
      </c>
      <c r="F137" s="34" t="s">
        <v>44</v>
      </c>
      <c r="G137" s="34" t="s">
        <v>229</v>
      </c>
      <c r="H137" s="36">
        <v>699500</v>
      </c>
      <c r="I137" s="37">
        <v>13352</v>
      </c>
      <c r="J137" s="34">
        <v>0</v>
      </c>
      <c r="K137" s="36">
        <f t="shared" si="8"/>
        <v>0</v>
      </c>
      <c r="L137" s="37">
        <v>13425</v>
      </c>
      <c r="M137" s="34">
        <v>1</v>
      </c>
      <c r="N137" s="36">
        <f t="shared" si="10"/>
        <v>13425</v>
      </c>
      <c r="O137" s="36"/>
      <c r="P137" s="1">
        <v>0.25</v>
      </c>
      <c r="Q137" s="36">
        <f>+P137*H137</f>
        <v>174875</v>
      </c>
      <c r="R137" s="1"/>
      <c r="S137" s="36"/>
      <c r="T137" s="36"/>
      <c r="U137" s="34"/>
      <c r="V137" s="36"/>
      <c r="W137" s="34"/>
      <c r="X137" s="2"/>
      <c r="Y137" s="39">
        <f>+H137+K137+N137+O137+Q137+S137+T137+V137+W137</f>
        <v>887800</v>
      </c>
    </row>
    <row r="138" spans="1:26" ht="30" x14ac:dyDescent="0.3">
      <c r="A138" s="58">
        <v>123</v>
      </c>
      <c r="B138" s="34" t="s">
        <v>16</v>
      </c>
      <c r="C138" s="34" t="s">
        <v>79</v>
      </c>
      <c r="D138" s="35" t="s">
        <v>18</v>
      </c>
      <c r="E138" s="34" t="s">
        <v>176</v>
      </c>
      <c r="F138" s="34" t="s">
        <v>44</v>
      </c>
      <c r="G138" s="34" t="s">
        <v>259</v>
      </c>
      <c r="H138" s="36">
        <v>699500</v>
      </c>
      <c r="I138" s="37">
        <v>13352</v>
      </c>
      <c r="J138" s="34">
        <v>4</v>
      </c>
      <c r="K138" s="36">
        <f t="shared" si="8"/>
        <v>53408</v>
      </c>
      <c r="L138" s="37">
        <v>13425</v>
      </c>
      <c r="M138" s="34">
        <v>2</v>
      </c>
      <c r="N138" s="36">
        <f t="shared" si="10"/>
        <v>26850</v>
      </c>
      <c r="O138" s="36"/>
      <c r="P138" s="1">
        <v>0.55000000000000004</v>
      </c>
      <c r="Q138" s="36">
        <f>+P138*H138</f>
        <v>384725.00000000006</v>
      </c>
      <c r="R138" s="1"/>
      <c r="S138" s="36"/>
      <c r="T138" s="36"/>
      <c r="U138" s="34">
        <v>37</v>
      </c>
      <c r="V138" s="36">
        <f>+U138*2273</f>
        <v>84101</v>
      </c>
      <c r="W138" s="34"/>
      <c r="X138" s="2"/>
      <c r="Y138" s="39">
        <f>+H138+K138+N138+O138+Q138+S138+T138+V138+W138</f>
        <v>1248584</v>
      </c>
    </row>
    <row r="139" spans="1:26" ht="37.799999999999997" customHeight="1" x14ac:dyDescent="0.3">
      <c r="A139" s="58">
        <v>124</v>
      </c>
      <c r="B139" s="34" t="s">
        <v>16</v>
      </c>
      <c r="C139" s="34" t="s">
        <v>17</v>
      </c>
      <c r="D139" s="35" t="s">
        <v>18</v>
      </c>
      <c r="E139" s="34" t="s">
        <v>177</v>
      </c>
      <c r="F139" s="34" t="s">
        <v>47</v>
      </c>
      <c r="G139" s="34" t="s">
        <v>263</v>
      </c>
      <c r="H139" s="36">
        <v>330000</v>
      </c>
      <c r="I139" s="37">
        <v>6859</v>
      </c>
      <c r="J139" s="34">
        <v>23</v>
      </c>
      <c r="K139" s="36">
        <f t="shared" si="8"/>
        <v>157757</v>
      </c>
      <c r="L139" s="37">
        <v>8192</v>
      </c>
      <c r="M139" s="34">
        <v>4</v>
      </c>
      <c r="N139" s="36">
        <f t="shared" si="10"/>
        <v>32768</v>
      </c>
      <c r="O139" s="36"/>
      <c r="P139" s="1"/>
      <c r="Q139" s="36"/>
      <c r="R139" s="1"/>
      <c r="S139" s="36"/>
      <c r="T139" s="36"/>
      <c r="U139" s="34"/>
      <c r="V139" s="36"/>
      <c r="W139" s="34"/>
      <c r="X139" s="2"/>
      <c r="Y139" s="39">
        <f>+H139+K139+N139+O139+Q139+S139+T139+V139+W139</f>
        <v>520525</v>
      </c>
    </row>
    <row r="140" spans="1:26" ht="30" x14ac:dyDescent="0.3">
      <c r="A140" s="58">
        <v>125</v>
      </c>
      <c r="B140" s="34" t="s">
        <v>16</v>
      </c>
      <c r="C140" s="34" t="s">
        <v>79</v>
      </c>
      <c r="D140" s="35" t="s">
        <v>18</v>
      </c>
      <c r="E140" s="34" t="s">
        <v>178</v>
      </c>
      <c r="F140" s="34" t="s">
        <v>25</v>
      </c>
      <c r="G140" s="34" t="s">
        <v>42</v>
      </c>
      <c r="H140" s="36">
        <v>759950</v>
      </c>
      <c r="I140" s="37">
        <v>14525</v>
      </c>
      <c r="J140" s="34">
        <v>14</v>
      </c>
      <c r="K140" s="36">
        <f t="shared" si="8"/>
        <v>203350</v>
      </c>
      <c r="L140" s="37">
        <v>14598</v>
      </c>
      <c r="M140" s="34">
        <v>2</v>
      </c>
      <c r="N140" s="36">
        <f t="shared" si="10"/>
        <v>29196</v>
      </c>
      <c r="O140" s="36"/>
      <c r="P140" s="1">
        <v>0.55000000000000004</v>
      </c>
      <c r="Q140" s="36">
        <f>+P140*H140</f>
        <v>417972.50000000006</v>
      </c>
      <c r="R140" s="1"/>
      <c r="S140" s="36"/>
      <c r="T140" s="36"/>
      <c r="U140" s="34">
        <v>43</v>
      </c>
      <c r="V140" s="36">
        <f>+U140*2273</f>
        <v>97739</v>
      </c>
      <c r="W140" s="34"/>
      <c r="X140" s="2">
        <f>-Y140/30*15</f>
        <v>-754103.75</v>
      </c>
      <c r="Y140" s="39">
        <f>+H140+K140+N140+O140+Q140+S140+T140+V140+W140</f>
        <v>1508207.5</v>
      </c>
    </row>
    <row r="141" spans="1:26" ht="30" x14ac:dyDescent="0.3">
      <c r="A141" s="58">
        <v>126</v>
      </c>
      <c r="B141" s="34" t="s">
        <v>31</v>
      </c>
      <c r="C141" s="34" t="s">
        <v>102</v>
      </c>
      <c r="D141" s="35" t="s">
        <v>18</v>
      </c>
      <c r="E141" s="34" t="s">
        <v>123</v>
      </c>
      <c r="F141" s="34" t="s">
        <v>25</v>
      </c>
      <c r="G141" s="34" t="s">
        <v>76</v>
      </c>
      <c r="H141" s="36">
        <v>759950</v>
      </c>
      <c r="I141" s="37">
        <v>14525</v>
      </c>
      <c r="J141" s="34">
        <v>7</v>
      </c>
      <c r="K141" s="36">
        <f t="shared" si="8"/>
        <v>101675</v>
      </c>
      <c r="L141" s="37">
        <v>14598</v>
      </c>
      <c r="M141" s="34">
        <v>4</v>
      </c>
      <c r="N141" s="36">
        <f t="shared" si="10"/>
        <v>58392</v>
      </c>
      <c r="O141" s="36"/>
      <c r="P141" s="1"/>
      <c r="Q141" s="36"/>
      <c r="R141" s="1">
        <v>0.65</v>
      </c>
      <c r="S141" s="36">
        <f>+R141*H141</f>
        <v>493967.5</v>
      </c>
      <c r="T141" s="36"/>
      <c r="U141" s="34">
        <v>0</v>
      </c>
      <c r="V141" s="36">
        <f>+U141*2273</f>
        <v>0</v>
      </c>
      <c r="W141" s="34"/>
      <c r="X141" s="2"/>
      <c r="Y141" s="39">
        <f>+H141+K141+N141+O141+Q141+S141+T141+V141+W141</f>
        <v>1413984.5</v>
      </c>
    </row>
    <row r="142" spans="1:26" ht="30" x14ac:dyDescent="0.3">
      <c r="A142" s="58">
        <v>127</v>
      </c>
      <c r="B142" s="34" t="s">
        <v>16</v>
      </c>
      <c r="C142" s="34" t="s">
        <v>102</v>
      </c>
      <c r="D142" s="35" t="s">
        <v>18</v>
      </c>
      <c r="E142" s="34" t="s">
        <v>180</v>
      </c>
      <c r="F142" s="34" t="s">
        <v>25</v>
      </c>
      <c r="G142" s="34" t="s">
        <v>76</v>
      </c>
      <c r="H142" s="36">
        <v>759950</v>
      </c>
      <c r="I142" s="37">
        <v>14525</v>
      </c>
      <c r="J142" s="34">
        <v>22</v>
      </c>
      <c r="K142" s="36">
        <f t="shared" si="8"/>
        <v>319550</v>
      </c>
      <c r="L142" s="37">
        <v>14598</v>
      </c>
      <c r="M142" s="34">
        <v>2</v>
      </c>
      <c r="N142" s="36">
        <f t="shared" si="10"/>
        <v>29196</v>
      </c>
      <c r="O142" s="36"/>
      <c r="P142" s="1"/>
      <c r="Q142" s="36"/>
      <c r="R142" s="1">
        <v>0.65</v>
      </c>
      <c r="S142" s="36">
        <f>+R142*H142</f>
        <v>493967.5</v>
      </c>
      <c r="T142" s="36"/>
      <c r="U142" s="34">
        <v>43.5</v>
      </c>
      <c r="V142" s="36">
        <f>+U142*2273</f>
        <v>98875.5</v>
      </c>
      <c r="W142" s="34"/>
      <c r="X142" s="2"/>
      <c r="Y142" s="39">
        <f>+H142+K142+N142+O142+Q142+S142+T142+V142+W142</f>
        <v>1701539</v>
      </c>
    </row>
    <row r="143" spans="1:26" ht="30" x14ac:dyDescent="0.3">
      <c r="A143" s="58">
        <v>128</v>
      </c>
      <c r="B143" s="34" t="s">
        <v>16</v>
      </c>
      <c r="C143" s="34" t="s">
        <v>17</v>
      </c>
      <c r="D143" s="35" t="s">
        <v>18</v>
      </c>
      <c r="E143" s="34" t="s">
        <v>181</v>
      </c>
      <c r="F143" s="34" t="s">
        <v>86</v>
      </c>
      <c r="G143" s="34" t="s">
        <v>21</v>
      </c>
      <c r="H143" s="36">
        <v>307450</v>
      </c>
      <c r="I143" s="37">
        <v>6859</v>
      </c>
      <c r="J143" s="34">
        <v>0</v>
      </c>
      <c r="K143" s="36">
        <f t="shared" si="8"/>
        <v>0</v>
      </c>
      <c r="L143" s="37">
        <v>7619</v>
      </c>
      <c r="M143" s="34">
        <v>3</v>
      </c>
      <c r="N143" s="36">
        <f t="shared" si="10"/>
        <v>22857</v>
      </c>
      <c r="O143" s="36">
        <f>+'[1]FUNCIONARIOS ACTIVOS'!$M$36</f>
        <v>44992.5</v>
      </c>
      <c r="P143" s="1"/>
      <c r="Q143" s="36"/>
      <c r="R143" s="1"/>
      <c r="S143" s="36"/>
      <c r="T143" s="36"/>
      <c r="U143" s="34"/>
      <c r="V143" s="36"/>
      <c r="W143" s="34"/>
      <c r="X143" s="2"/>
      <c r="Y143" s="39">
        <f>+H143+K143+N143+O143+Q143+S143+T143+V143+W143</f>
        <v>375299.5</v>
      </c>
    </row>
    <row r="144" spans="1:26" ht="30" customHeight="1" x14ac:dyDescent="0.25">
      <c r="A144" s="58">
        <v>129</v>
      </c>
      <c r="B144" s="34" t="s">
        <v>16</v>
      </c>
      <c r="C144" s="34" t="s">
        <v>17</v>
      </c>
      <c r="D144" s="35" t="s">
        <v>18</v>
      </c>
      <c r="E144" s="34" t="s">
        <v>182</v>
      </c>
      <c r="F144" s="34" t="s">
        <v>44</v>
      </c>
      <c r="G144" s="34" t="s">
        <v>223</v>
      </c>
      <c r="H144" s="36">
        <v>699500</v>
      </c>
      <c r="I144" s="37">
        <v>13352</v>
      </c>
      <c r="J144" s="34">
        <v>7</v>
      </c>
      <c r="K144" s="36">
        <f t="shared" ref="K144:K167" si="11">+I144*J144</f>
        <v>93464</v>
      </c>
      <c r="L144" s="37">
        <v>13425</v>
      </c>
      <c r="M144" s="34">
        <v>4</v>
      </c>
      <c r="N144" s="36">
        <f t="shared" si="10"/>
        <v>53700</v>
      </c>
      <c r="O144" s="36"/>
      <c r="P144" s="1">
        <v>0.25</v>
      </c>
      <c r="Q144" s="36">
        <f>+P144*H144</f>
        <v>174875</v>
      </c>
      <c r="R144" s="1"/>
      <c r="S144" s="36"/>
      <c r="T144" s="36"/>
      <c r="U144" s="34"/>
      <c r="V144" s="36"/>
      <c r="W144" s="34"/>
      <c r="X144" s="45"/>
      <c r="Y144" s="39">
        <f>+H144+K144+N144+O144+Q144+S144+T144+V144+W144</f>
        <v>1021539</v>
      </c>
    </row>
    <row r="145" spans="1:25" ht="27.6" customHeight="1" x14ac:dyDescent="0.3">
      <c r="A145" s="58">
        <v>130</v>
      </c>
      <c r="B145" s="34" t="s">
        <v>16</v>
      </c>
      <c r="C145" s="34" t="s">
        <v>26</v>
      </c>
      <c r="D145" s="35" t="s">
        <v>23</v>
      </c>
      <c r="E145" s="34" t="s">
        <v>183</v>
      </c>
      <c r="F145" s="34" t="s">
        <v>242</v>
      </c>
      <c r="G145" s="34" t="s">
        <v>243</v>
      </c>
      <c r="H145" s="36">
        <v>373750</v>
      </c>
      <c r="I145" s="37">
        <v>7033</v>
      </c>
      <c r="J145" s="34">
        <v>17</v>
      </c>
      <c r="K145" s="36">
        <f t="shared" si="11"/>
        <v>119561</v>
      </c>
      <c r="L145" s="37">
        <v>9303</v>
      </c>
      <c r="M145" s="34">
        <v>4</v>
      </c>
      <c r="N145" s="36">
        <f t="shared" si="10"/>
        <v>37212</v>
      </c>
      <c r="O145" s="36"/>
      <c r="P145" s="1"/>
      <c r="Q145" s="36"/>
      <c r="R145" s="1"/>
      <c r="S145" s="36"/>
      <c r="T145" s="36"/>
      <c r="U145" s="34"/>
      <c r="V145" s="36"/>
      <c r="W145" s="34"/>
      <c r="X145" s="2"/>
      <c r="Y145" s="39">
        <f>+H145+K145+N145+O145+Q145+S145+T145+V145+W145</f>
        <v>530523</v>
      </c>
    </row>
    <row r="146" spans="1:25" ht="30" x14ac:dyDescent="0.3">
      <c r="A146" s="58">
        <v>131</v>
      </c>
      <c r="B146" s="34" t="s">
        <v>16</v>
      </c>
      <c r="C146" s="34" t="s">
        <v>35</v>
      </c>
      <c r="D146" s="35" t="s">
        <v>18</v>
      </c>
      <c r="E146" s="34" t="s">
        <v>184</v>
      </c>
      <c r="F146" s="34" t="s">
        <v>25</v>
      </c>
      <c r="G146" s="34" t="s">
        <v>230</v>
      </c>
      <c r="H146" s="36">
        <v>759950</v>
      </c>
      <c r="I146" s="37">
        <v>14525</v>
      </c>
      <c r="J146" s="34">
        <v>7</v>
      </c>
      <c r="K146" s="36">
        <f t="shared" si="11"/>
        <v>101675</v>
      </c>
      <c r="L146" s="37">
        <v>14598</v>
      </c>
      <c r="M146" s="34">
        <v>4</v>
      </c>
      <c r="N146" s="36">
        <f t="shared" si="10"/>
        <v>58392</v>
      </c>
      <c r="O146" s="36">
        <v>112867.5</v>
      </c>
      <c r="P146" s="1">
        <v>0.25</v>
      </c>
      <c r="Q146" s="36">
        <f>+P146*H146</f>
        <v>189987.5</v>
      </c>
      <c r="R146" s="1"/>
      <c r="S146" s="36"/>
      <c r="T146" s="36"/>
      <c r="U146" s="34">
        <v>38</v>
      </c>
      <c r="V146" s="36">
        <f>+U146*2273</f>
        <v>86374</v>
      </c>
      <c r="W146" s="34"/>
      <c r="X146" s="2"/>
      <c r="Y146" s="39">
        <f>+H146+K146+N146+O146+Q146+S146+T146+V146+W146</f>
        <v>1309246</v>
      </c>
    </row>
    <row r="147" spans="1:25" ht="30" customHeight="1" x14ac:dyDescent="0.25">
      <c r="A147" s="58">
        <v>132</v>
      </c>
      <c r="B147" s="34" t="s">
        <v>16</v>
      </c>
      <c r="C147" s="34" t="s">
        <v>94</v>
      </c>
      <c r="D147" s="35" t="s">
        <v>18</v>
      </c>
      <c r="E147" s="34" t="s">
        <v>185</v>
      </c>
      <c r="F147" s="34" t="s">
        <v>265</v>
      </c>
      <c r="G147" s="34" t="s">
        <v>254</v>
      </c>
      <c r="H147" s="36">
        <v>835450</v>
      </c>
      <c r="I147" s="37">
        <v>15989</v>
      </c>
      <c r="J147" s="34">
        <v>15</v>
      </c>
      <c r="K147" s="36">
        <f t="shared" si="11"/>
        <v>239835</v>
      </c>
      <c r="L147" s="37">
        <v>16062</v>
      </c>
      <c r="M147" s="34">
        <v>2</v>
      </c>
      <c r="N147" s="36">
        <f t="shared" si="10"/>
        <v>32124</v>
      </c>
      <c r="O147" s="36">
        <f>+'[1]FUNCIONARIOS ACTIVOS'!$M$37</f>
        <v>124192.5</v>
      </c>
      <c r="P147" s="1">
        <v>0</v>
      </c>
      <c r="Q147" s="36"/>
      <c r="R147" s="1">
        <v>0.65</v>
      </c>
      <c r="S147" s="36">
        <f>+R147*H147</f>
        <v>543042.5</v>
      </c>
      <c r="T147" s="36"/>
      <c r="U147" s="34">
        <v>27.5</v>
      </c>
      <c r="V147" s="36">
        <f>+U147*2273</f>
        <v>62507.5</v>
      </c>
      <c r="W147" s="34"/>
      <c r="X147" s="45"/>
      <c r="Y147" s="39">
        <f>+H147+K147+N147+O147+Q147+S147+T147+V147+W147</f>
        <v>1837151.5</v>
      </c>
    </row>
    <row r="148" spans="1:25" ht="27.6" customHeight="1" x14ac:dyDescent="0.3">
      <c r="A148" s="58">
        <v>133</v>
      </c>
      <c r="B148" s="34" t="s">
        <v>16</v>
      </c>
      <c r="C148" s="34" t="s">
        <v>26</v>
      </c>
      <c r="D148" s="35" t="s">
        <v>23</v>
      </c>
      <c r="E148" s="34" t="s">
        <v>186</v>
      </c>
      <c r="F148" s="34" t="s">
        <v>25</v>
      </c>
      <c r="G148" s="34" t="s">
        <v>228</v>
      </c>
      <c r="H148" s="36">
        <v>759950</v>
      </c>
      <c r="I148" s="37">
        <v>14525</v>
      </c>
      <c r="J148" s="34">
        <v>24</v>
      </c>
      <c r="K148" s="36">
        <f t="shared" si="11"/>
        <v>348600</v>
      </c>
      <c r="L148" s="37">
        <v>14598</v>
      </c>
      <c r="M148" s="34">
        <v>4</v>
      </c>
      <c r="N148" s="36">
        <f t="shared" si="10"/>
        <v>58392</v>
      </c>
      <c r="O148" s="36">
        <f>+'[1]FUNCIONARIOS ACTIVOS'!$M$38</f>
        <v>188112.5</v>
      </c>
      <c r="P148" s="1">
        <v>0.25</v>
      </c>
      <c r="Q148" s="36">
        <f>+P148*H148</f>
        <v>189987.5</v>
      </c>
      <c r="R148" s="1"/>
      <c r="S148" s="36"/>
      <c r="T148" s="36"/>
      <c r="U148" s="34">
        <v>72</v>
      </c>
      <c r="V148" s="36">
        <f>+U148*2273</f>
        <v>163656</v>
      </c>
      <c r="W148" s="34"/>
      <c r="X148" s="2"/>
      <c r="Y148" s="39">
        <f>+H148+K148+N148+O148+Q148+S148+T148+V148+W148</f>
        <v>1708698</v>
      </c>
    </row>
    <row r="149" spans="1:25" ht="30" x14ac:dyDescent="0.3">
      <c r="A149" s="58">
        <v>134</v>
      </c>
      <c r="B149" s="34" t="s">
        <v>16</v>
      </c>
      <c r="C149" s="34" t="s">
        <v>45</v>
      </c>
      <c r="D149" s="35" t="s">
        <v>18</v>
      </c>
      <c r="E149" s="34" t="s">
        <v>187</v>
      </c>
      <c r="F149" s="34" t="s">
        <v>33</v>
      </c>
      <c r="G149" s="34" t="s">
        <v>21</v>
      </c>
      <c r="H149" s="36">
        <v>343050</v>
      </c>
      <c r="I149" s="37">
        <v>6859</v>
      </c>
      <c r="J149" s="34">
        <v>9</v>
      </c>
      <c r="K149" s="36">
        <f t="shared" si="11"/>
        <v>61731</v>
      </c>
      <c r="L149" s="37">
        <v>8523</v>
      </c>
      <c r="M149" s="34">
        <v>4</v>
      </c>
      <c r="N149" s="36">
        <f t="shared" si="10"/>
        <v>34092</v>
      </c>
      <c r="O149" s="36">
        <v>0</v>
      </c>
      <c r="P149" s="1"/>
      <c r="Q149" s="36"/>
      <c r="R149" s="1"/>
      <c r="S149" s="36"/>
      <c r="T149" s="36"/>
      <c r="U149" s="34"/>
      <c r="V149" s="36"/>
      <c r="W149" s="34"/>
      <c r="X149" s="2"/>
      <c r="Y149" s="39">
        <f>+H149+K149+N149+O149+Q149+S149+T149+V149+W149</f>
        <v>438873</v>
      </c>
    </row>
    <row r="150" spans="1:25" ht="27.6" x14ac:dyDescent="0.3">
      <c r="A150" s="58">
        <v>135</v>
      </c>
      <c r="B150" s="34" t="s">
        <v>16</v>
      </c>
      <c r="C150" s="34" t="s">
        <v>26</v>
      </c>
      <c r="D150" s="35" t="s">
        <v>23</v>
      </c>
      <c r="E150" s="34" t="s">
        <v>188</v>
      </c>
      <c r="F150" s="34" t="s">
        <v>25</v>
      </c>
      <c r="G150" s="34" t="s">
        <v>223</v>
      </c>
      <c r="H150" s="36">
        <v>759950</v>
      </c>
      <c r="I150" s="37">
        <v>14525</v>
      </c>
      <c r="J150" s="34">
        <v>20</v>
      </c>
      <c r="K150" s="36">
        <f t="shared" si="11"/>
        <v>290500</v>
      </c>
      <c r="L150" s="37">
        <v>14598</v>
      </c>
      <c r="M150" s="34">
        <v>4</v>
      </c>
      <c r="N150" s="36">
        <f t="shared" si="10"/>
        <v>58392</v>
      </c>
      <c r="O150" s="36">
        <f>+'[1]FUNCIONARIOS ACTIVOS'!$M$8</f>
        <v>188112.5</v>
      </c>
      <c r="P150" s="1">
        <v>0.25</v>
      </c>
      <c r="Q150" s="36">
        <f>+P150*H150</f>
        <v>189987.5</v>
      </c>
      <c r="R150" s="1"/>
      <c r="S150" s="36"/>
      <c r="T150" s="36"/>
      <c r="U150" s="34">
        <v>21</v>
      </c>
      <c r="V150" s="36">
        <f>+U150*2273</f>
        <v>47733</v>
      </c>
      <c r="W150" s="34"/>
      <c r="X150" s="2"/>
      <c r="Y150" s="39">
        <f>+H150+K150+N150+O150+Q150+S150+T150+V150+W150</f>
        <v>1534675</v>
      </c>
    </row>
    <row r="151" spans="1:25" ht="27.6" x14ac:dyDescent="0.3">
      <c r="A151" s="58">
        <v>136</v>
      </c>
      <c r="B151" s="34" t="s">
        <v>16</v>
      </c>
      <c r="C151" s="34" t="s">
        <v>28</v>
      </c>
      <c r="D151" s="35" t="s">
        <v>23</v>
      </c>
      <c r="E151" s="34" t="s">
        <v>189</v>
      </c>
      <c r="F151" s="34" t="s">
        <v>30</v>
      </c>
      <c r="G151" s="34" t="s">
        <v>240</v>
      </c>
      <c r="H151" s="36">
        <v>526050</v>
      </c>
      <c r="I151" s="37">
        <v>9987</v>
      </c>
      <c r="J151" s="34">
        <v>29</v>
      </c>
      <c r="K151" s="36">
        <f t="shared" si="11"/>
        <v>289623</v>
      </c>
      <c r="L151" s="37">
        <v>10060</v>
      </c>
      <c r="M151" s="34">
        <v>2</v>
      </c>
      <c r="N151" s="36">
        <f t="shared" si="10"/>
        <v>20120</v>
      </c>
      <c r="O151" s="36">
        <v>77782.5</v>
      </c>
      <c r="P151" s="1">
        <v>0.2</v>
      </c>
      <c r="Q151" s="36">
        <f>+P151*H151</f>
        <v>105210</v>
      </c>
      <c r="R151" s="1"/>
      <c r="S151" s="36"/>
      <c r="T151" s="36">
        <v>500</v>
      </c>
      <c r="U151" s="34">
        <v>50.5</v>
      </c>
      <c r="V151" s="36">
        <f>+U151*2273</f>
        <v>114786.5</v>
      </c>
      <c r="W151" s="34"/>
      <c r="X151" s="2"/>
      <c r="Y151" s="39">
        <f>+H151+K151+N151+O151+Q151+S151+T151+V151+W151</f>
        <v>1134072</v>
      </c>
    </row>
    <row r="152" spans="1:25" ht="27.6" x14ac:dyDescent="0.3">
      <c r="A152" s="58">
        <v>137</v>
      </c>
      <c r="B152" s="34" t="s">
        <v>16</v>
      </c>
      <c r="C152" s="34" t="s">
        <v>28</v>
      </c>
      <c r="D152" s="35" t="s">
        <v>23</v>
      </c>
      <c r="E152" s="34" t="s">
        <v>190</v>
      </c>
      <c r="F152" s="34" t="s">
        <v>44</v>
      </c>
      <c r="G152" s="34" t="s">
        <v>240</v>
      </c>
      <c r="H152" s="36">
        <v>699500</v>
      </c>
      <c r="I152" s="37">
        <v>13352</v>
      </c>
      <c r="J152" s="34">
        <v>25</v>
      </c>
      <c r="K152" s="36">
        <f t="shared" si="11"/>
        <v>333800</v>
      </c>
      <c r="L152" s="37">
        <v>13425</v>
      </c>
      <c r="M152" s="34">
        <v>2</v>
      </c>
      <c r="N152" s="36">
        <f t="shared" si="10"/>
        <v>26850</v>
      </c>
      <c r="O152" s="36"/>
      <c r="P152" s="1">
        <v>0.55000000000000004</v>
      </c>
      <c r="Q152" s="36">
        <f>+P152*H152</f>
        <v>384725.00000000006</v>
      </c>
      <c r="R152" s="1"/>
      <c r="S152" s="36"/>
      <c r="T152" s="36"/>
      <c r="U152" s="34">
        <v>58</v>
      </c>
      <c r="V152" s="36">
        <f>+U152*2273</f>
        <v>131834</v>
      </c>
      <c r="W152" s="34"/>
      <c r="X152" s="2"/>
      <c r="Y152" s="39">
        <f>+H152+K152+N152+O152+Q152+S152+T152+V152+W152</f>
        <v>1576709</v>
      </c>
    </row>
    <row r="153" spans="1:25" ht="27.6" x14ac:dyDescent="0.3">
      <c r="A153" s="58">
        <v>138</v>
      </c>
      <c r="B153" s="34" t="s">
        <v>16</v>
      </c>
      <c r="C153" s="34" t="s">
        <v>28</v>
      </c>
      <c r="D153" s="35" t="s">
        <v>23</v>
      </c>
      <c r="E153" s="34" t="s">
        <v>191</v>
      </c>
      <c r="F153" s="34" t="s">
        <v>30</v>
      </c>
      <c r="G153" s="34" t="s">
        <v>248</v>
      </c>
      <c r="H153" s="36">
        <v>526050</v>
      </c>
      <c r="I153" s="37">
        <v>9987</v>
      </c>
      <c r="J153" s="34">
        <v>5</v>
      </c>
      <c r="K153" s="36">
        <f t="shared" si="11"/>
        <v>49935</v>
      </c>
      <c r="L153" s="37">
        <v>10060</v>
      </c>
      <c r="M153" s="34">
        <v>2</v>
      </c>
      <c r="N153" s="36">
        <f t="shared" si="10"/>
        <v>20120</v>
      </c>
      <c r="O153" s="36">
        <f>+'[1]FUNCIONARIOS ACTIVOS'!$M$41</f>
        <v>77782.5</v>
      </c>
      <c r="P153" s="1">
        <v>0.2</v>
      </c>
      <c r="Q153" s="36">
        <f>+P153*H153</f>
        <v>105210</v>
      </c>
      <c r="R153" s="1"/>
      <c r="S153" s="36"/>
      <c r="T153" s="36"/>
      <c r="U153" s="34">
        <v>17</v>
      </c>
      <c r="V153" s="36">
        <f>+U153*2273</f>
        <v>38641</v>
      </c>
      <c r="W153" s="34"/>
      <c r="X153" s="2"/>
      <c r="Y153" s="39">
        <f>+H153+K153+N153+O153+Q153+S153+T153+V153+W153</f>
        <v>817738.5</v>
      </c>
    </row>
    <row r="154" spans="1:25" ht="30" x14ac:dyDescent="0.3">
      <c r="A154" s="58">
        <v>139</v>
      </c>
      <c r="B154" s="34" t="s">
        <v>16</v>
      </c>
      <c r="C154" s="34" t="s">
        <v>94</v>
      </c>
      <c r="D154" s="35" t="s">
        <v>18</v>
      </c>
      <c r="E154" s="34" t="s">
        <v>192</v>
      </c>
      <c r="F154" s="34" t="s">
        <v>266</v>
      </c>
      <c r="G154" s="34" t="s">
        <v>254</v>
      </c>
      <c r="H154" s="36">
        <v>699500</v>
      </c>
      <c r="I154" s="37">
        <v>13352</v>
      </c>
      <c r="J154" s="34">
        <v>22</v>
      </c>
      <c r="K154" s="36">
        <f t="shared" si="11"/>
        <v>293744</v>
      </c>
      <c r="L154" s="37">
        <v>13425</v>
      </c>
      <c r="M154" s="34">
        <v>2</v>
      </c>
      <c r="N154" s="36">
        <f t="shared" si="10"/>
        <v>26850</v>
      </c>
      <c r="O154" s="36"/>
      <c r="P154" s="1"/>
      <c r="Q154" s="36"/>
      <c r="R154" s="1">
        <v>0.65</v>
      </c>
      <c r="S154" s="36">
        <f>+R154*H154</f>
        <v>454675</v>
      </c>
      <c r="T154" s="36"/>
      <c r="U154" s="34">
        <v>58.5</v>
      </c>
      <c r="V154" s="36">
        <f>+U154*2273</f>
        <v>132970.5</v>
      </c>
      <c r="W154" s="34"/>
      <c r="X154" s="2"/>
      <c r="Y154" s="39">
        <f>+H154+K154+N154+O154+Q154+S154+T154+V154+W154</f>
        <v>1607739.5</v>
      </c>
    </row>
    <row r="155" spans="1:25" ht="30" x14ac:dyDescent="0.3">
      <c r="A155" s="58">
        <v>140</v>
      </c>
      <c r="B155" s="34" t="s">
        <v>16</v>
      </c>
      <c r="C155" s="34" t="s">
        <v>32</v>
      </c>
      <c r="D155" s="35" t="s">
        <v>18</v>
      </c>
      <c r="E155" s="34" t="s">
        <v>193</v>
      </c>
      <c r="F155" s="34" t="s">
        <v>33</v>
      </c>
      <c r="G155" s="34" t="s">
        <v>194</v>
      </c>
      <c r="H155" s="36">
        <v>343050</v>
      </c>
      <c r="I155" s="37">
        <v>6859</v>
      </c>
      <c r="J155" s="34">
        <v>24</v>
      </c>
      <c r="K155" s="36">
        <f t="shared" si="11"/>
        <v>164616</v>
      </c>
      <c r="L155" s="37">
        <v>8523</v>
      </c>
      <c r="M155" s="34">
        <v>4</v>
      </c>
      <c r="N155" s="36">
        <f t="shared" si="10"/>
        <v>34092</v>
      </c>
      <c r="O155" s="49"/>
      <c r="P155" s="1"/>
      <c r="Q155" s="36"/>
      <c r="R155" s="1"/>
      <c r="S155" s="36"/>
      <c r="T155" s="36"/>
      <c r="U155" s="34"/>
      <c r="V155" s="36"/>
      <c r="W155" s="34"/>
      <c r="X155" s="2"/>
      <c r="Y155" s="39">
        <f>+H155+K155+N155+O155+Q155+S155+T155+V155+W155</f>
        <v>541758</v>
      </c>
    </row>
    <row r="156" spans="1:25" ht="30" x14ac:dyDescent="0.3">
      <c r="A156" s="58">
        <v>141</v>
      </c>
      <c r="B156" s="34" t="s">
        <v>16</v>
      </c>
      <c r="C156" s="34" t="s">
        <v>35</v>
      </c>
      <c r="D156" s="35" t="s">
        <v>18</v>
      </c>
      <c r="E156" s="34" t="s">
        <v>197</v>
      </c>
      <c r="F156" s="34" t="s">
        <v>34</v>
      </c>
      <c r="G156" s="34" t="s">
        <v>223</v>
      </c>
      <c r="H156" s="36">
        <v>617650</v>
      </c>
      <c r="I156" s="37">
        <v>11764</v>
      </c>
      <c r="J156" s="34">
        <v>11</v>
      </c>
      <c r="K156" s="36">
        <f t="shared" si="11"/>
        <v>129404</v>
      </c>
      <c r="L156" s="37">
        <v>11837</v>
      </c>
      <c r="M156" s="34">
        <v>2</v>
      </c>
      <c r="N156" s="36">
        <f t="shared" si="10"/>
        <v>23674</v>
      </c>
      <c r="O156" s="36"/>
      <c r="P156" s="1">
        <v>0.55000000000000004</v>
      </c>
      <c r="Q156" s="36">
        <f>+P156*H156</f>
        <v>339707.5</v>
      </c>
      <c r="R156" s="1"/>
      <c r="S156" s="36"/>
      <c r="T156" s="36"/>
      <c r="U156" s="34">
        <v>16</v>
      </c>
      <c r="V156" s="36">
        <f>+U156*2273</f>
        <v>36368</v>
      </c>
      <c r="W156" s="34"/>
      <c r="X156" s="2"/>
      <c r="Y156" s="39">
        <f>+H156+K156+N156+O156+Q156+S156+T156+V156+W156</f>
        <v>1146803.5</v>
      </c>
    </row>
    <row r="157" spans="1:25" ht="30" x14ac:dyDescent="0.3">
      <c r="A157" s="58">
        <v>142</v>
      </c>
      <c r="B157" s="34" t="s">
        <v>16</v>
      </c>
      <c r="C157" s="34" t="s">
        <v>94</v>
      </c>
      <c r="D157" s="35" t="s">
        <v>18</v>
      </c>
      <c r="E157" s="34" t="s">
        <v>198</v>
      </c>
      <c r="F157" s="34" t="s">
        <v>47</v>
      </c>
      <c r="G157" s="34" t="s">
        <v>48</v>
      </c>
      <c r="H157" s="36">
        <v>330000</v>
      </c>
      <c r="I157" s="37">
        <v>6859</v>
      </c>
      <c r="J157" s="34">
        <v>21</v>
      </c>
      <c r="K157" s="36">
        <f t="shared" si="11"/>
        <v>144039</v>
      </c>
      <c r="L157" s="37">
        <v>8192</v>
      </c>
      <c r="M157" s="34">
        <v>2</v>
      </c>
      <c r="N157" s="36">
        <f t="shared" si="10"/>
        <v>16384</v>
      </c>
      <c r="O157" s="36"/>
      <c r="P157" s="1"/>
      <c r="Q157" s="36"/>
      <c r="R157" s="1"/>
      <c r="S157" s="36"/>
      <c r="T157" s="36"/>
      <c r="U157" s="34"/>
      <c r="V157" s="36"/>
      <c r="W157" s="34"/>
      <c r="X157" s="2"/>
      <c r="Y157" s="39">
        <f>+H157+K157+N157+O157+Q157+S157+T157+V157+W157</f>
        <v>490423</v>
      </c>
    </row>
    <row r="158" spans="1:25" ht="30" x14ac:dyDescent="0.3">
      <c r="A158" s="58">
        <v>143</v>
      </c>
      <c r="B158" s="34" t="s">
        <v>16</v>
      </c>
      <c r="C158" s="34" t="s">
        <v>17</v>
      </c>
      <c r="D158" s="35" t="s">
        <v>18</v>
      </c>
      <c r="E158" s="34" t="s">
        <v>199</v>
      </c>
      <c r="F158" s="34" t="s">
        <v>86</v>
      </c>
      <c r="G158" s="34" t="s">
        <v>194</v>
      </c>
      <c r="H158" s="36">
        <v>307450</v>
      </c>
      <c r="I158" s="37">
        <v>6859</v>
      </c>
      <c r="J158" s="34">
        <v>21</v>
      </c>
      <c r="K158" s="36">
        <f t="shared" si="11"/>
        <v>144039</v>
      </c>
      <c r="L158" s="37">
        <v>7619</v>
      </c>
      <c r="M158" s="34">
        <v>2</v>
      </c>
      <c r="N158" s="36">
        <f t="shared" si="10"/>
        <v>15238</v>
      </c>
      <c r="O158" s="46">
        <f>+'[1]FUNCIONARIOS ACTIVOS'!$M$44</f>
        <v>44992.5</v>
      </c>
      <c r="P158" s="1"/>
      <c r="Q158" s="36"/>
      <c r="R158" s="1"/>
      <c r="S158" s="36"/>
      <c r="T158" s="36"/>
      <c r="U158" s="34"/>
      <c r="V158" s="36"/>
      <c r="W158" s="34"/>
      <c r="X158" s="2"/>
      <c r="Y158" s="39">
        <f>+H158+K158+N158+O158+Q158+S158+T158+V158+W158</f>
        <v>511719.5</v>
      </c>
    </row>
    <row r="159" spans="1:25" ht="30" x14ac:dyDescent="0.3">
      <c r="A159" s="58">
        <v>144</v>
      </c>
      <c r="B159" s="34" t="s">
        <v>16</v>
      </c>
      <c r="C159" s="34" t="s">
        <v>102</v>
      </c>
      <c r="D159" s="35" t="s">
        <v>18</v>
      </c>
      <c r="E159" s="34" t="s">
        <v>200</v>
      </c>
      <c r="F159" s="34" t="s">
        <v>30</v>
      </c>
      <c r="G159" s="34" t="s">
        <v>76</v>
      </c>
      <c r="H159" s="36">
        <v>526050</v>
      </c>
      <c r="I159" s="37">
        <v>9987</v>
      </c>
      <c r="J159" s="34">
        <v>21</v>
      </c>
      <c r="K159" s="36">
        <f t="shared" si="11"/>
        <v>209727</v>
      </c>
      <c r="L159" s="37">
        <v>10060</v>
      </c>
      <c r="M159" s="34">
        <v>2</v>
      </c>
      <c r="N159" s="36">
        <f t="shared" si="10"/>
        <v>20120</v>
      </c>
      <c r="O159" s="36"/>
      <c r="P159" s="1"/>
      <c r="Q159" s="36"/>
      <c r="R159" s="1">
        <v>0.3</v>
      </c>
      <c r="S159" s="36">
        <f>+R159*H159</f>
        <v>157815</v>
      </c>
      <c r="T159" s="36"/>
      <c r="U159" s="34">
        <v>10</v>
      </c>
      <c r="V159" s="36">
        <f>+U159*2273</f>
        <v>22730</v>
      </c>
      <c r="W159" s="34"/>
      <c r="X159" s="2"/>
      <c r="Y159" s="39">
        <f>+H159+K159+N159+O159+Q159+S159+T159+V159+W159</f>
        <v>936442</v>
      </c>
    </row>
    <row r="160" spans="1:25" ht="30" x14ac:dyDescent="0.3">
      <c r="A160" s="58">
        <v>145</v>
      </c>
      <c r="B160" s="34" t="s">
        <v>16</v>
      </c>
      <c r="C160" s="34" t="s">
        <v>17</v>
      </c>
      <c r="D160" s="35" t="s">
        <v>18</v>
      </c>
      <c r="E160" s="34" t="s">
        <v>201</v>
      </c>
      <c r="F160" s="34" t="s">
        <v>86</v>
      </c>
      <c r="G160" s="34" t="s">
        <v>21</v>
      </c>
      <c r="H160" s="36">
        <v>307450</v>
      </c>
      <c r="I160" s="37">
        <v>6859</v>
      </c>
      <c r="J160" s="34">
        <v>0</v>
      </c>
      <c r="K160" s="36">
        <f t="shared" si="11"/>
        <v>0</v>
      </c>
      <c r="L160" s="37">
        <v>7619</v>
      </c>
      <c r="M160" s="34">
        <v>4</v>
      </c>
      <c r="N160" s="36">
        <f t="shared" si="10"/>
        <v>30476</v>
      </c>
      <c r="O160" s="36">
        <f>+'[1]FUNCIONARIOS ACTIVOS'!$M$45</f>
        <v>44992.5</v>
      </c>
      <c r="P160" s="1"/>
      <c r="Q160" s="36"/>
      <c r="R160" s="1"/>
      <c r="S160" s="36"/>
      <c r="T160" s="36"/>
      <c r="U160" s="34"/>
      <c r="V160" s="36"/>
      <c r="W160" s="34"/>
      <c r="X160" s="2"/>
      <c r="Y160" s="39">
        <f>+H160+K160+N160+O160+Q160+S160+T160+V160+W160</f>
        <v>382918.5</v>
      </c>
    </row>
    <row r="161" spans="1:25" ht="30" x14ac:dyDescent="0.3">
      <c r="A161" s="58">
        <v>146</v>
      </c>
      <c r="B161" s="34" t="s">
        <v>16</v>
      </c>
      <c r="C161" s="34" t="s">
        <v>57</v>
      </c>
      <c r="D161" s="35" t="s">
        <v>18</v>
      </c>
      <c r="E161" s="34" t="s">
        <v>91</v>
      </c>
      <c r="F161" s="34" t="s">
        <v>250</v>
      </c>
      <c r="G161" s="34" t="s">
        <v>223</v>
      </c>
      <c r="H161" s="36">
        <v>343050</v>
      </c>
      <c r="I161" s="37">
        <v>6859</v>
      </c>
      <c r="J161" s="34">
        <v>0</v>
      </c>
      <c r="K161" s="36">
        <f t="shared" si="11"/>
        <v>0</v>
      </c>
      <c r="L161" s="37">
        <v>8523</v>
      </c>
      <c r="M161" s="34"/>
      <c r="N161" s="36">
        <v>0</v>
      </c>
      <c r="O161" s="36"/>
      <c r="P161" s="1"/>
      <c r="Q161" s="32"/>
      <c r="R161" s="1"/>
      <c r="S161" s="36"/>
      <c r="T161" s="36"/>
      <c r="U161" s="34"/>
      <c r="V161" s="36"/>
      <c r="W161" s="34"/>
      <c r="X161" s="2"/>
      <c r="Y161" s="39">
        <f>+H161+K161+N161+O161+Q161+S161+T161+V161+W161</f>
        <v>343050</v>
      </c>
    </row>
    <row r="162" spans="1:25" ht="30" x14ac:dyDescent="0.3">
      <c r="A162" s="58">
        <v>147</v>
      </c>
      <c r="B162" s="34" t="s">
        <v>16</v>
      </c>
      <c r="C162" s="34" t="s">
        <v>79</v>
      </c>
      <c r="D162" s="35" t="s">
        <v>18</v>
      </c>
      <c r="E162" s="34" t="s">
        <v>206</v>
      </c>
      <c r="F162" s="34" t="s">
        <v>226</v>
      </c>
      <c r="G162" s="34" t="s">
        <v>21</v>
      </c>
      <c r="H162" s="36">
        <v>457329</v>
      </c>
      <c r="I162" s="37">
        <v>24787.35</v>
      </c>
      <c r="J162" s="34">
        <v>18</v>
      </c>
      <c r="K162" s="36">
        <f t="shared" si="11"/>
        <v>446172.3</v>
      </c>
      <c r="L162" s="37">
        <v>8743.17</v>
      </c>
      <c r="M162" s="34">
        <v>2</v>
      </c>
      <c r="N162" s="36">
        <f t="shared" ref="N162:N174" si="12">+L162*M162</f>
        <v>17486.34</v>
      </c>
      <c r="O162" s="36"/>
      <c r="P162" s="1"/>
      <c r="Q162" s="36">
        <f>+H162*P162</f>
        <v>0</v>
      </c>
      <c r="R162" s="1"/>
      <c r="S162" s="36"/>
      <c r="T162" s="36"/>
      <c r="U162" s="34">
        <v>31</v>
      </c>
      <c r="V162" s="36">
        <f t="shared" ref="V162:V166" si="13">+U162*2273</f>
        <v>70463</v>
      </c>
      <c r="W162" s="34"/>
      <c r="X162" s="4">
        <v>124169</v>
      </c>
      <c r="Y162" s="39">
        <f>+H162+K162+N162+O162+Q162+S162+T162+V162+W162+X162</f>
        <v>1115619.6400000001</v>
      </c>
    </row>
    <row r="163" spans="1:25" ht="27.6" x14ac:dyDescent="0.3">
      <c r="A163" s="58">
        <v>148</v>
      </c>
      <c r="B163" s="34" t="s">
        <v>16</v>
      </c>
      <c r="C163" s="34" t="s">
        <v>28</v>
      </c>
      <c r="D163" s="35" t="s">
        <v>23</v>
      </c>
      <c r="E163" s="34" t="s">
        <v>207</v>
      </c>
      <c r="F163" s="34" t="s">
        <v>25</v>
      </c>
      <c r="G163" s="34" t="s">
        <v>227</v>
      </c>
      <c r="H163" s="36">
        <v>759950</v>
      </c>
      <c r="I163" s="37">
        <v>14525</v>
      </c>
      <c r="J163" s="34">
        <v>28</v>
      </c>
      <c r="K163" s="36">
        <f t="shared" si="11"/>
        <v>406700</v>
      </c>
      <c r="L163" s="37">
        <v>14598</v>
      </c>
      <c r="M163" s="34">
        <v>4</v>
      </c>
      <c r="N163" s="36">
        <f t="shared" si="12"/>
        <v>58392</v>
      </c>
      <c r="O163" s="36"/>
      <c r="P163" s="1">
        <v>0.55000000000000004</v>
      </c>
      <c r="Q163" s="36">
        <f>+P163*H163</f>
        <v>417972.50000000006</v>
      </c>
      <c r="R163" s="1"/>
      <c r="S163" s="36"/>
      <c r="T163" s="36"/>
      <c r="U163" s="34">
        <v>81.5</v>
      </c>
      <c r="V163" s="36">
        <f t="shared" si="13"/>
        <v>185249.5</v>
      </c>
      <c r="W163" s="34"/>
      <c r="X163" s="2"/>
      <c r="Y163" s="39">
        <f>+H163+K163+N163+O163+Q163+S163+T163+V163+W163</f>
        <v>1828264</v>
      </c>
    </row>
    <row r="164" spans="1:25" ht="30" x14ac:dyDescent="0.3">
      <c r="A164" s="58">
        <v>149</v>
      </c>
      <c r="B164" s="34" t="s">
        <v>16</v>
      </c>
      <c r="C164" s="34" t="s">
        <v>43</v>
      </c>
      <c r="D164" s="35" t="s">
        <v>18</v>
      </c>
      <c r="E164" s="34" t="s">
        <v>208</v>
      </c>
      <c r="F164" s="34" t="s">
        <v>44</v>
      </c>
      <c r="G164" s="34" t="s">
        <v>223</v>
      </c>
      <c r="H164" s="36">
        <v>699500</v>
      </c>
      <c r="I164" s="37">
        <v>13352</v>
      </c>
      <c r="J164" s="34">
        <v>4</v>
      </c>
      <c r="K164" s="36">
        <f t="shared" si="11"/>
        <v>53408</v>
      </c>
      <c r="L164" s="37">
        <v>13425</v>
      </c>
      <c r="M164" s="34">
        <v>4</v>
      </c>
      <c r="N164" s="36">
        <f t="shared" si="12"/>
        <v>53700</v>
      </c>
      <c r="O164" s="36"/>
      <c r="P164" s="1">
        <v>0.55000000000000004</v>
      </c>
      <c r="Q164" s="36">
        <f>+P164*H164</f>
        <v>384725.00000000006</v>
      </c>
      <c r="R164" s="1"/>
      <c r="S164" s="36"/>
      <c r="T164" s="36"/>
      <c r="U164" s="34">
        <v>16</v>
      </c>
      <c r="V164" s="36">
        <f t="shared" si="13"/>
        <v>36368</v>
      </c>
      <c r="W164" s="34"/>
      <c r="Y164" s="39">
        <f>+H164+K164+N164+O164+Q164+S164+T164+V164+W164</f>
        <v>1227701</v>
      </c>
    </row>
    <row r="165" spans="1:25" ht="27.6" x14ac:dyDescent="0.3">
      <c r="A165" s="58">
        <v>150</v>
      </c>
      <c r="B165" s="34" t="s">
        <v>16</v>
      </c>
      <c r="C165" s="34" t="s">
        <v>26</v>
      </c>
      <c r="D165" s="35" t="s">
        <v>23</v>
      </c>
      <c r="E165" s="34" t="s">
        <v>81</v>
      </c>
      <c r="F165" s="34" t="s">
        <v>25</v>
      </c>
      <c r="G165" s="34" t="s">
        <v>240</v>
      </c>
      <c r="H165" s="36">
        <v>759950</v>
      </c>
      <c r="I165" s="37">
        <v>14525</v>
      </c>
      <c r="J165" s="34">
        <v>5</v>
      </c>
      <c r="K165" s="36">
        <f t="shared" si="11"/>
        <v>72625</v>
      </c>
      <c r="L165" s="37">
        <v>14598</v>
      </c>
      <c r="M165" s="34">
        <v>2</v>
      </c>
      <c r="N165" s="36">
        <f t="shared" si="12"/>
        <v>29196</v>
      </c>
      <c r="O165" s="36">
        <v>188112.5</v>
      </c>
      <c r="P165" s="1">
        <v>0.55000000000000004</v>
      </c>
      <c r="Q165" s="36">
        <f>+P165*H165</f>
        <v>417972.50000000006</v>
      </c>
      <c r="R165" s="1"/>
      <c r="S165" s="36"/>
      <c r="T165" s="36"/>
      <c r="U165" s="34">
        <v>40</v>
      </c>
      <c r="V165" s="36">
        <f t="shared" si="13"/>
        <v>90920</v>
      </c>
      <c r="W165" s="34"/>
      <c r="X165" s="2"/>
      <c r="Y165" s="39">
        <f>+H165+K165+N165+O165+Q165+S165+T165+V165+W165</f>
        <v>1558776</v>
      </c>
    </row>
    <row r="166" spans="1:25" ht="27.6" x14ac:dyDescent="0.3">
      <c r="A166" s="58">
        <v>151</v>
      </c>
      <c r="B166" s="34" t="s">
        <v>16</v>
      </c>
      <c r="C166" s="34" t="s">
        <v>26</v>
      </c>
      <c r="D166" s="35" t="s">
        <v>23</v>
      </c>
      <c r="E166" s="34" t="s">
        <v>209</v>
      </c>
      <c r="F166" s="34" t="s">
        <v>30</v>
      </c>
      <c r="G166" s="34" t="s">
        <v>210</v>
      </c>
      <c r="H166" s="36">
        <v>526050</v>
      </c>
      <c r="I166" s="37">
        <v>9987</v>
      </c>
      <c r="J166" s="34">
        <v>10</v>
      </c>
      <c r="K166" s="36">
        <f t="shared" si="11"/>
        <v>99870</v>
      </c>
      <c r="L166" s="37">
        <v>10060</v>
      </c>
      <c r="M166" s="34">
        <v>2</v>
      </c>
      <c r="N166" s="36">
        <f t="shared" si="12"/>
        <v>20120</v>
      </c>
      <c r="O166" s="36">
        <f>+'[1]FUNCIONARIOS ACTIVOS'!$M$46</f>
        <v>129637.5</v>
      </c>
      <c r="P166" s="1">
        <v>0.2</v>
      </c>
      <c r="Q166" s="36">
        <f>+P166*H166</f>
        <v>105210</v>
      </c>
      <c r="R166" s="1"/>
      <c r="S166" s="36"/>
      <c r="T166" s="36"/>
      <c r="U166" s="34">
        <v>25</v>
      </c>
      <c r="V166" s="36">
        <f t="shared" si="13"/>
        <v>56825</v>
      </c>
      <c r="W166" s="34"/>
      <c r="Y166" s="39">
        <f>+H166+K166+N166+O166+Q166+S166+T166+V166+W166</f>
        <v>937712.5</v>
      </c>
    </row>
    <row r="167" spans="1:25" ht="30" x14ac:dyDescent="0.3">
      <c r="A167" s="58">
        <v>152</v>
      </c>
      <c r="B167" s="34" t="s">
        <v>31</v>
      </c>
      <c r="C167" s="34" t="s">
        <v>102</v>
      </c>
      <c r="D167" s="35" t="s">
        <v>18</v>
      </c>
      <c r="E167" s="34" t="s">
        <v>211</v>
      </c>
      <c r="F167" s="34" t="s">
        <v>34</v>
      </c>
      <c r="G167" s="34" t="s">
        <v>76</v>
      </c>
      <c r="H167" s="36">
        <v>617650</v>
      </c>
      <c r="I167" s="37">
        <v>11764</v>
      </c>
      <c r="J167" s="34">
        <v>0</v>
      </c>
      <c r="K167" s="36">
        <f t="shared" si="11"/>
        <v>0</v>
      </c>
      <c r="L167" s="37">
        <v>11837</v>
      </c>
      <c r="M167" s="34">
        <v>0</v>
      </c>
      <c r="N167" s="36">
        <f t="shared" si="12"/>
        <v>0</v>
      </c>
      <c r="O167" s="36"/>
      <c r="P167" s="1">
        <v>0</v>
      </c>
      <c r="Q167" s="36">
        <v>0</v>
      </c>
      <c r="R167" s="1">
        <v>0.3</v>
      </c>
      <c r="S167" s="36">
        <f>+R167*H167</f>
        <v>185295</v>
      </c>
      <c r="T167" s="36"/>
      <c r="U167" s="34"/>
      <c r="V167" s="36"/>
      <c r="W167" s="34"/>
      <c r="X167" s="2"/>
      <c r="Y167" s="39">
        <f>+H167+K167+N167+O167+Q167+S167+T167+V167+W167</f>
        <v>802945</v>
      </c>
    </row>
    <row r="168" spans="1:25" ht="27.6" x14ac:dyDescent="0.3">
      <c r="A168" s="58">
        <v>153</v>
      </c>
      <c r="B168" s="34" t="s">
        <v>16</v>
      </c>
      <c r="C168" s="34" t="s">
        <v>22</v>
      </c>
      <c r="D168" s="35" t="s">
        <v>23</v>
      </c>
      <c r="E168" s="34" t="s">
        <v>212</v>
      </c>
      <c r="F168" s="34" t="s">
        <v>30</v>
      </c>
      <c r="G168" s="34" t="s">
        <v>228</v>
      </c>
      <c r="H168" s="36">
        <v>526050</v>
      </c>
      <c r="I168" s="37">
        <v>9987</v>
      </c>
      <c r="J168" s="34">
        <v>10</v>
      </c>
      <c r="K168" s="36">
        <f t="shared" ref="K168:K174" si="14">+I168*J168</f>
        <v>99870</v>
      </c>
      <c r="L168" s="37">
        <v>10060</v>
      </c>
      <c r="M168" s="34">
        <v>2</v>
      </c>
      <c r="N168" s="36">
        <f t="shared" si="12"/>
        <v>20120</v>
      </c>
      <c r="O168" s="36"/>
      <c r="P168" s="1">
        <v>0.2</v>
      </c>
      <c r="Q168" s="36">
        <f>+P168*H168</f>
        <v>105210</v>
      </c>
      <c r="R168" s="1"/>
      <c r="S168" s="36"/>
      <c r="T168" s="36"/>
      <c r="U168" s="34">
        <v>41</v>
      </c>
      <c r="V168" s="36">
        <f>+U168*2273</f>
        <v>93193</v>
      </c>
      <c r="W168" s="34"/>
      <c r="X168" s="2"/>
      <c r="Y168" s="39">
        <f>+H168+K168+N168+O168+Q168+S168+T168+V168+W168</f>
        <v>844443</v>
      </c>
    </row>
    <row r="169" spans="1:25" ht="41.4" x14ac:dyDescent="0.3">
      <c r="A169" s="58">
        <v>154</v>
      </c>
      <c r="B169" s="34" t="s">
        <v>16</v>
      </c>
      <c r="C169" s="53" t="s">
        <v>89</v>
      </c>
      <c r="D169" s="54" t="s">
        <v>18</v>
      </c>
      <c r="E169" s="53" t="s">
        <v>213</v>
      </c>
      <c r="F169" s="53" t="s">
        <v>59</v>
      </c>
      <c r="G169" s="53" t="s">
        <v>229</v>
      </c>
      <c r="H169" s="55">
        <v>835450</v>
      </c>
      <c r="I169" s="37">
        <v>15989</v>
      </c>
      <c r="J169" s="53">
        <v>10</v>
      </c>
      <c r="K169" s="36">
        <f t="shared" si="14"/>
        <v>159890</v>
      </c>
      <c r="L169" s="37">
        <v>16062</v>
      </c>
      <c r="M169" s="53">
        <v>4</v>
      </c>
      <c r="N169" s="36">
        <f t="shared" si="12"/>
        <v>64248</v>
      </c>
      <c r="O169" s="55"/>
      <c r="P169" s="5">
        <v>0.55000000000000004</v>
      </c>
      <c r="Q169" s="55">
        <f>+P169*H169</f>
        <v>459497.50000000006</v>
      </c>
      <c r="R169" s="5"/>
      <c r="S169" s="55"/>
      <c r="T169" s="55"/>
      <c r="U169" s="53">
        <v>42.5</v>
      </c>
      <c r="V169" s="55">
        <f>+U169*2273</f>
        <v>96602.5</v>
      </c>
      <c r="W169" s="53"/>
      <c r="X169" s="19"/>
      <c r="Y169" s="57">
        <f>+H169+K169+N169+O169+Q169+S169+T169+V169+W169</f>
        <v>1615688</v>
      </c>
    </row>
    <row r="170" spans="1:25" ht="30" x14ac:dyDescent="0.3">
      <c r="A170" s="58">
        <v>155</v>
      </c>
      <c r="B170" s="34" t="s">
        <v>16</v>
      </c>
      <c r="C170" s="34" t="s">
        <v>35</v>
      </c>
      <c r="D170" s="35" t="s">
        <v>18</v>
      </c>
      <c r="E170" s="34" t="s">
        <v>214</v>
      </c>
      <c r="F170" s="34" t="s">
        <v>25</v>
      </c>
      <c r="G170" s="34" t="s">
        <v>230</v>
      </c>
      <c r="H170" s="36">
        <v>759950</v>
      </c>
      <c r="I170" s="37">
        <v>14525</v>
      </c>
      <c r="J170" s="34">
        <v>10</v>
      </c>
      <c r="K170" s="36">
        <f t="shared" si="14"/>
        <v>145250</v>
      </c>
      <c r="L170" s="37">
        <v>14598</v>
      </c>
      <c r="M170" s="34">
        <v>4</v>
      </c>
      <c r="N170" s="36">
        <f t="shared" si="12"/>
        <v>58392</v>
      </c>
      <c r="O170" s="36">
        <f>+'[1]FUNCIONARIOS ACTIVOS'!$M$47</f>
        <v>112867.5</v>
      </c>
      <c r="P170" s="1">
        <v>0.55000000000000004</v>
      </c>
      <c r="Q170" s="36">
        <f>+P170*H170</f>
        <v>417972.50000000006</v>
      </c>
      <c r="R170" s="1"/>
      <c r="S170" s="36"/>
      <c r="T170" s="36"/>
      <c r="U170" s="34">
        <v>51.5</v>
      </c>
      <c r="V170" s="36">
        <f>+U170*2273</f>
        <v>117059.5</v>
      </c>
      <c r="W170" s="34"/>
      <c r="X170" s="2"/>
      <c r="Y170" s="39">
        <f>+H170+K170+N170+O170+Q170+S170+T170+V170+W170</f>
        <v>1611491.5</v>
      </c>
    </row>
    <row r="171" spans="1:25" ht="27.6" x14ac:dyDescent="0.3">
      <c r="A171" s="58">
        <v>156</v>
      </c>
      <c r="B171" s="34" t="s">
        <v>16</v>
      </c>
      <c r="C171" s="34" t="s">
        <v>55</v>
      </c>
      <c r="D171" s="35" t="s">
        <v>23</v>
      </c>
      <c r="E171" s="34" t="s">
        <v>215</v>
      </c>
      <c r="F171" s="34" t="s">
        <v>25</v>
      </c>
      <c r="G171" s="34" t="s">
        <v>42</v>
      </c>
      <c r="H171" s="36">
        <v>759950</v>
      </c>
      <c r="I171" s="37">
        <v>14525</v>
      </c>
      <c r="J171" s="34">
        <v>19</v>
      </c>
      <c r="K171" s="36">
        <f t="shared" si="14"/>
        <v>275975</v>
      </c>
      <c r="L171" s="37">
        <v>14598</v>
      </c>
      <c r="M171" s="34">
        <v>2</v>
      </c>
      <c r="N171" s="36">
        <f t="shared" si="12"/>
        <v>29196</v>
      </c>
      <c r="O171" s="36"/>
      <c r="P171" s="1">
        <v>0.55000000000000004</v>
      </c>
      <c r="Q171" s="36">
        <f>+P171*H171</f>
        <v>417972.50000000006</v>
      </c>
      <c r="R171" s="1"/>
      <c r="S171" s="36"/>
      <c r="T171" s="36"/>
      <c r="U171" s="34">
        <v>66</v>
      </c>
      <c r="V171" s="36">
        <f>+U171*2273</f>
        <v>150018</v>
      </c>
      <c r="W171" s="34"/>
      <c r="X171" s="2"/>
      <c r="Y171" s="39">
        <f>+H171+K171+N171+O171+Q171+S171+T171+V171+W171</f>
        <v>1633111.5</v>
      </c>
    </row>
    <row r="172" spans="1:25" ht="30" x14ac:dyDescent="0.3">
      <c r="A172" s="58">
        <v>157</v>
      </c>
      <c r="B172" s="34" t="s">
        <v>16</v>
      </c>
      <c r="C172" s="34" t="s">
        <v>17</v>
      </c>
      <c r="D172" s="35" t="s">
        <v>18</v>
      </c>
      <c r="E172" s="34" t="s">
        <v>216</v>
      </c>
      <c r="F172" s="34" t="s">
        <v>59</v>
      </c>
      <c r="G172" s="34" t="s">
        <v>223</v>
      </c>
      <c r="H172" s="36">
        <v>835450</v>
      </c>
      <c r="I172" s="37">
        <v>15989</v>
      </c>
      <c r="J172" s="34">
        <v>24</v>
      </c>
      <c r="K172" s="36">
        <f t="shared" si="14"/>
        <v>383736</v>
      </c>
      <c r="L172" s="37">
        <v>16062</v>
      </c>
      <c r="M172" s="34">
        <v>2</v>
      </c>
      <c r="N172" s="36">
        <f t="shared" si="12"/>
        <v>32124</v>
      </c>
      <c r="O172" s="36">
        <v>124192.5</v>
      </c>
      <c r="P172" s="1">
        <v>0.55000000000000004</v>
      </c>
      <c r="Q172" s="36">
        <f>+P172*H172</f>
        <v>459497.50000000006</v>
      </c>
      <c r="R172" s="1"/>
      <c r="S172" s="36"/>
      <c r="T172" s="36"/>
      <c r="U172" s="34">
        <v>62</v>
      </c>
      <c r="V172" s="36">
        <f>+U172*2273</f>
        <v>140926</v>
      </c>
      <c r="W172" s="34"/>
      <c r="X172" s="48"/>
      <c r="Y172" s="39">
        <f>+H172+K172+N172+O172+Q172+S172+T172+V172+W172</f>
        <v>1975926</v>
      </c>
    </row>
    <row r="173" spans="1:25" ht="30" x14ac:dyDescent="0.3">
      <c r="A173" s="58">
        <v>158</v>
      </c>
      <c r="B173" s="34" t="s">
        <v>16</v>
      </c>
      <c r="C173" s="34" t="s">
        <v>17</v>
      </c>
      <c r="D173" s="35" t="s">
        <v>18</v>
      </c>
      <c r="E173" s="34" t="s">
        <v>218</v>
      </c>
      <c r="F173" s="34" t="s">
        <v>86</v>
      </c>
      <c r="G173" s="34" t="s">
        <v>194</v>
      </c>
      <c r="H173" s="36">
        <v>307450</v>
      </c>
      <c r="I173" s="37">
        <v>6859</v>
      </c>
      <c r="J173" s="34">
        <v>30</v>
      </c>
      <c r="K173" s="36">
        <f t="shared" si="14"/>
        <v>205770</v>
      </c>
      <c r="L173" s="37">
        <v>7619</v>
      </c>
      <c r="M173" s="34">
        <v>2</v>
      </c>
      <c r="N173" s="36">
        <f t="shared" si="12"/>
        <v>15238</v>
      </c>
      <c r="O173" s="36">
        <f>+'[1]FUNCIONARIOS ACTIVOS'!$M$50</f>
        <v>44992.5</v>
      </c>
      <c r="P173" s="1"/>
      <c r="Q173" s="36"/>
      <c r="R173" s="1"/>
      <c r="S173" s="36"/>
      <c r="T173" s="36"/>
      <c r="U173" s="34"/>
      <c r="V173" s="36"/>
      <c r="W173" s="34"/>
      <c r="X173" s="22"/>
      <c r="Y173" s="39">
        <f>+H173+K173+N173+O173+Q173+S173+T173+V173+W173</f>
        <v>573450.5</v>
      </c>
    </row>
    <row r="174" spans="1:25" ht="30" x14ac:dyDescent="0.3">
      <c r="A174" s="66">
        <v>159</v>
      </c>
      <c r="B174" s="53" t="s">
        <v>16</v>
      </c>
      <c r="C174" s="53" t="s">
        <v>38</v>
      </c>
      <c r="D174" s="54" t="s">
        <v>18</v>
      </c>
      <c r="E174" s="53" t="s">
        <v>219</v>
      </c>
      <c r="F174" s="53" t="s">
        <v>231</v>
      </c>
      <c r="G174" s="53" t="s">
        <v>232</v>
      </c>
      <c r="H174" s="55">
        <v>278250</v>
      </c>
      <c r="I174" s="56">
        <v>6835</v>
      </c>
      <c r="J174" s="53">
        <v>0</v>
      </c>
      <c r="K174" s="55">
        <f t="shared" si="14"/>
        <v>0</v>
      </c>
      <c r="L174" s="56">
        <v>6877</v>
      </c>
      <c r="M174" s="53">
        <v>0</v>
      </c>
      <c r="N174" s="55">
        <f t="shared" si="12"/>
        <v>0</v>
      </c>
      <c r="O174" s="55"/>
      <c r="P174" s="5"/>
      <c r="Q174" s="55"/>
      <c r="R174" s="5"/>
      <c r="S174" s="55"/>
      <c r="T174" s="55"/>
      <c r="U174" s="53"/>
      <c r="V174" s="55"/>
      <c r="W174" s="53"/>
      <c r="X174" s="67"/>
      <c r="Y174" s="57">
        <f>+H174+K174+N174+O174+Q174+S174+T174+V174+W174</f>
        <v>278250</v>
      </c>
    </row>
  </sheetData>
  <phoneticPr fontId="9" type="noConversion"/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491EB03BDBA41BA4A8EF5CCB78B5A" ma:contentTypeVersion="13" ma:contentTypeDescription="Crear nuevo documento." ma:contentTypeScope="" ma:versionID="cf4b095e33e86e3c702010e2f03743ad">
  <xsd:schema xmlns:xsd="http://www.w3.org/2001/XMLSchema" xmlns:xs="http://www.w3.org/2001/XMLSchema" xmlns:p="http://schemas.microsoft.com/office/2006/metadata/properties" xmlns:ns2="8f599a2d-c130-41e0-9bf7-801b21bda402" xmlns:ns3="34027447-f4c7-45ea-a03c-f90f23bc7a52" xmlns:ns4="dbb9e94c-2a44-4557-8076-c13b38405f67" targetNamespace="http://schemas.microsoft.com/office/2006/metadata/properties" ma:root="true" ma:fieldsID="0bd768600e58d93eeba064b0aa72238f" ns2:_="" ns3:_="" ns4:_="">
    <xsd:import namespace="8f599a2d-c130-41e0-9bf7-801b21bda402"/>
    <xsd:import namespace="34027447-f4c7-45ea-a03c-f90f23bc7a52"/>
    <xsd:import namespace="dbb9e94c-2a44-4557-8076-c13b38405f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99a2d-c130-41e0-9bf7-801b21bda4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27447-f4c7-45ea-a03c-f90f23bc7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8d7384ca-cf13-4555-b9a0-6499c24bc3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b9e94c-2a44-4557-8076-c13b38405f67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d5a99fc6-88ad-4925-ad29-8e9f11b4c2bf}" ma:internalName="TaxCatchAll" ma:showField="CatchAllData" ma:web="dbb9e94c-2a44-4557-8076-c13b38405f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b9e94c-2a44-4557-8076-c13b38405f67" xsi:nil="true"/>
    <SharedWithUsers xmlns="8f599a2d-c130-41e0-9bf7-801b21bda402">
      <UserInfo>
        <DisplayName/>
        <AccountId xsi:nil="true"/>
        <AccountType/>
      </UserInfo>
    </SharedWithUsers>
    <lcf76f155ced4ddcb4097134ff3c332f xmlns="34027447-f4c7-45ea-a03c-f90f23bc7a5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039A0EC-8697-43E3-A8D9-1AACE73C08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85CD20-5302-4F74-BF5C-720A2EAB6919}"/>
</file>

<file path=customXml/itemProps3.xml><?xml version="1.0" encoding="utf-8"?>
<ds:datastoreItem xmlns:ds="http://schemas.openxmlformats.org/officeDocument/2006/customXml" ds:itemID="{66E1E6AA-C0B0-49F0-9864-8D6B4511A1F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f03f236e-2b22-4617-911a-e291345b6c2f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Planilla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Castro Vindas</dc:creator>
  <cp:keywords/>
  <dc:description/>
  <cp:lastModifiedBy>Silvia López Mora</cp:lastModifiedBy>
  <cp:revision/>
  <cp:lastPrinted>2023-01-31T20:13:46Z</cp:lastPrinted>
  <dcterms:created xsi:type="dcterms:W3CDTF">2021-03-11T16:05:31Z</dcterms:created>
  <dcterms:modified xsi:type="dcterms:W3CDTF">2023-05-04T19:30:57Z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0x01010060DFFD27863CA14B9D224B311772FE06</vt:lpwstr>
  </property>
</Properties>
</file>